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Суханов Илья\Downloads\reestr-poluchateley-podderzhki\Реестр получателей поддержки\Реестр получателей поддержки\"/>
    </mc:Choice>
  </mc:AlternateContent>
  <xr:revisionPtr revIDLastSave="0" documentId="13_ncr:1_{124CAE8E-BF69-428B-A1DA-EC31B742C623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регистрация выд заявок" sheetId="5" state="hidden" r:id="rId1"/>
    <sheet name="РЕЕСТР" sheetId="2" r:id="rId2"/>
  </sheets>
  <definedNames>
    <definedName name="_Hlk129599326" localSheetId="1">РЕЕСТР!#REF!</definedName>
    <definedName name="_xlnm._FilterDatabase" localSheetId="0" hidden="1">'регистрация выд заявок'!$A$5:$AJ$331</definedName>
    <definedName name="_xlnm._FilterDatabase" localSheetId="1" hidden="1">РЕЕСТР!$A$3:$K$216</definedName>
    <definedName name="Z_931C8595_6B30_43B7_8172_7C65F0966E45_.wvu.FilterData" localSheetId="0" hidden="1">'регистрация выд заявок'!$B$33:$R$253</definedName>
    <definedName name="Z_931C8595_6B30_43B7_8172_7C65F0966E45_.wvu.FilterData" localSheetId="1" hidden="1">РЕЕСТР!$A$3:$BA$211</definedName>
    <definedName name="Z_931C8595_6B30_43B7_8172_7C65F0966E45_.wvu.PrintArea" localSheetId="1" hidden="1">РЕЕСТР!$A$2:$K$206</definedName>
    <definedName name="Z_9BAD03AE_4099_46A9_9D37_3569849C5398_.wvu.FilterData" localSheetId="0" hidden="1">'регистрация выд заявок'!$B$33:$R$253</definedName>
    <definedName name="Z_9BAD03AE_4099_46A9_9D37_3569849C5398_.wvu.FilterData" localSheetId="1" hidden="1">РЕЕСТР!$A$3:$BA$211</definedName>
    <definedName name="Z_9BAD03AE_4099_46A9_9D37_3569849C5398_.wvu.PrintArea" localSheetId="1" hidden="1">РЕЕСТР!$A$2:$K$206</definedName>
    <definedName name="Z_D9095AB6_EDBE_44C7_AFE8_A4D6E251B64E_.wvu.FilterData" localSheetId="0" hidden="1">'регистрация выд заявок'!$B$33:$R$253</definedName>
    <definedName name="Z_D9095AB6_EDBE_44C7_AFE8_A4D6E251B64E_.wvu.FilterData" localSheetId="1" hidden="1">РЕЕСТР!$A$3:$BA$211</definedName>
    <definedName name="Z_D9095AB6_EDBE_44C7_AFE8_A4D6E251B64E_.wvu.PrintArea" localSheetId="1" hidden="1">РЕЕСТР!$A$2:$K$206</definedName>
    <definedName name="_xlnm.Print_Area" localSheetId="1">РЕЕСТР!$A$2:$K$206</definedName>
  </definedNames>
  <calcPr calcId="181029"/>
  <customWorkbookViews>
    <customWorkbookView name="Вахитова Елена - Личное представление" guid="{931C8595-6B30-43B7-8172-7C65F0966E45}" mergeInterval="0" personalView="1" maximized="1" xWindow="-8" yWindow="-8" windowWidth="1936" windowHeight="1056" tabRatio="765" activeSheetId="5"/>
    <customWorkbookView name="Девяткова Юлия - Личное представление" guid="{9BAD03AE-4099-46A9-9D37-3569849C5398}" mergeInterval="0" personalView="1" maximized="1" xWindow="-8" yWindow="-8" windowWidth="1936" windowHeight="1056" tabRatio="765" activeSheetId="5"/>
    <customWorkbookView name="Администратор - Личное представление" guid="{D9095AB6-EDBE-44C7-AFE8-A4D6E251B64E}" mergeInterval="0" personalView="1" maximized="1" xWindow="-8" yWindow="-8" windowWidth="1944" windowHeight="1062" tabRatio="765" activeSheetId="5"/>
  </customWorkbookViews>
</workbook>
</file>

<file path=xl/calcChain.xml><?xml version="1.0" encoding="utf-8"?>
<calcChain xmlns="http://schemas.openxmlformats.org/spreadsheetml/2006/main">
  <c r="X237" i="5" l="1"/>
  <c r="X233" i="5"/>
  <c r="X234" i="5"/>
  <c r="X235" i="5"/>
  <c r="X236" i="5"/>
  <c r="X230" i="5"/>
  <c r="X231" i="5"/>
  <c r="X232" i="5"/>
  <c r="S230" i="5"/>
  <c r="X229" i="5"/>
  <c r="X228" i="5"/>
  <c r="J221" i="5" l="1"/>
  <c r="C216" i="2" l="1"/>
  <c r="U219" i="5"/>
  <c r="X207" i="5"/>
  <c r="X208" i="5"/>
  <c r="X209" i="5"/>
  <c r="X210" i="5"/>
  <c r="X211" i="5"/>
  <c r="X212" i="5"/>
  <c r="X213" i="5"/>
  <c r="X196" i="5"/>
  <c r="S178" i="5"/>
  <c r="S165" i="5"/>
  <c r="F163" i="2"/>
  <c r="F167" i="5"/>
  <c r="F162" i="2"/>
  <c r="F161" i="2"/>
  <c r="F161" i="5"/>
  <c r="H157" i="2"/>
  <c r="H158" i="2"/>
  <c r="H159" i="2"/>
  <c r="H160" i="2"/>
  <c r="G157" i="2"/>
  <c r="G158" i="2"/>
  <c r="G159" i="2"/>
  <c r="G160" i="2"/>
  <c r="F157" i="2"/>
  <c r="F158" i="2"/>
  <c r="F159" i="2"/>
  <c r="F160" i="2"/>
  <c r="C157" i="2"/>
  <c r="C158" i="2"/>
  <c r="C159" i="2"/>
  <c r="C160" i="2"/>
  <c r="B157" i="2"/>
  <c r="B158" i="2"/>
  <c r="B159" i="2"/>
  <c r="B160" i="2"/>
  <c r="A159" i="2"/>
  <c r="A160" i="2"/>
  <c r="A158" i="2"/>
  <c r="J148" i="5"/>
  <c r="G146" i="5"/>
  <c r="X135" i="5"/>
  <c r="S135" i="5" l="1"/>
  <c r="H132" i="2"/>
  <c r="G132" i="2"/>
  <c r="F132" i="2"/>
  <c r="C132" i="2"/>
  <c r="B132" i="2"/>
  <c r="A132" i="2"/>
  <c r="F135" i="5"/>
  <c r="H129" i="2"/>
  <c r="H130" i="2"/>
  <c r="F130" i="2"/>
  <c r="C130" i="2"/>
  <c r="B130" i="2"/>
  <c r="X133" i="5"/>
  <c r="F132" i="5"/>
  <c r="F133" i="5"/>
  <c r="F131" i="5"/>
  <c r="A130" i="2"/>
  <c r="H127" i="2"/>
  <c r="H128" i="2"/>
  <c r="B127" i="2"/>
  <c r="B128" i="2"/>
  <c r="B126" i="2"/>
  <c r="H124" i="2"/>
  <c r="H125" i="2"/>
  <c r="H126" i="2"/>
  <c r="B124" i="2"/>
  <c r="B125" i="2"/>
  <c r="B123" i="2"/>
  <c r="H113" i="2"/>
  <c r="X114" i="5"/>
  <c r="C94" i="2"/>
  <c r="C93" i="2"/>
  <c r="C95" i="2"/>
  <c r="H87" i="2"/>
  <c r="C4" i="2"/>
  <c r="T6" i="5" s="1"/>
  <c r="U319" i="5"/>
  <c r="U320" i="5"/>
  <c r="U321" i="5"/>
  <c r="U322" i="5"/>
  <c r="U323" i="5"/>
  <c r="U324" i="5"/>
  <c r="U325" i="5"/>
  <c r="U326" i="5"/>
  <c r="U327" i="5"/>
  <c r="U328" i="5"/>
  <c r="U329" i="5"/>
  <c r="F73" i="2" l="1"/>
  <c r="H74" i="2"/>
  <c r="G74" i="2"/>
  <c r="F74" i="2"/>
  <c r="C74" i="2"/>
  <c r="B74" i="2"/>
  <c r="A74" i="2"/>
  <c r="H69" i="2"/>
  <c r="G69" i="2"/>
  <c r="F69" i="2"/>
  <c r="C69" i="2"/>
  <c r="B69" i="2"/>
  <c r="A69" i="2"/>
  <c r="J71" i="5"/>
  <c r="X70" i="5"/>
  <c r="G67" i="5"/>
  <c r="G66" i="5"/>
  <c r="X68" i="5"/>
  <c r="X69" i="5"/>
  <c r="X66" i="5"/>
  <c r="X67" i="5"/>
  <c r="X65" i="5"/>
  <c r="X64" i="5"/>
  <c r="X63" i="5"/>
  <c r="X62" i="5"/>
  <c r="X60" i="5"/>
  <c r="X61" i="5"/>
  <c r="X53" i="5"/>
  <c r="X54" i="5"/>
  <c r="X55" i="5"/>
  <c r="X56" i="5"/>
  <c r="X57" i="5"/>
  <c r="X58" i="5"/>
  <c r="X59" i="5"/>
  <c r="X52" i="5"/>
  <c r="X51" i="5"/>
  <c r="X50" i="5"/>
  <c r="A40" i="2"/>
  <c r="F26" i="5"/>
  <c r="I26" i="5" l="1"/>
  <c r="H26" i="5"/>
  <c r="B24" i="2" s="1"/>
  <c r="F21" i="5"/>
  <c r="I19" i="2"/>
  <c r="I24" i="2" s="1"/>
  <c r="I15" i="2"/>
  <c r="K15" i="2"/>
  <c r="D15" i="2"/>
  <c r="M17" i="5"/>
  <c r="L17" i="5"/>
  <c r="K17" i="5"/>
  <c r="G15" i="2" s="1"/>
  <c r="I17" i="5"/>
  <c r="H17" i="5"/>
  <c r="H21" i="5" s="1"/>
  <c r="B19" i="2" s="1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70" i="2"/>
  <c r="H71" i="2"/>
  <c r="H72" i="2"/>
  <c r="H73" i="2"/>
  <c r="H75" i="2"/>
  <c r="H76" i="2"/>
  <c r="H77" i="2"/>
  <c r="H78" i="2"/>
  <c r="H79" i="2"/>
  <c r="H80" i="2"/>
  <c r="H81" i="2"/>
  <c r="H82" i="2"/>
  <c r="H83" i="2"/>
  <c r="H84" i="2"/>
  <c r="H85" i="2"/>
  <c r="H86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4" i="2"/>
  <c r="H115" i="2"/>
  <c r="H116" i="2"/>
  <c r="H117" i="2"/>
  <c r="H118" i="2"/>
  <c r="H119" i="2"/>
  <c r="H120" i="2"/>
  <c r="H121" i="2"/>
  <c r="H122" i="2"/>
  <c r="H123" i="2"/>
  <c r="H131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G10" i="2"/>
  <c r="G11" i="2"/>
  <c r="G12" i="2"/>
  <c r="G13" i="2"/>
  <c r="G14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70" i="2"/>
  <c r="G71" i="2"/>
  <c r="G72" i="2"/>
  <c r="G73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1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F10" i="2"/>
  <c r="F11" i="2"/>
  <c r="F12" i="2"/>
  <c r="F13" i="2"/>
  <c r="F14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70" i="2"/>
  <c r="F71" i="2"/>
  <c r="F72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31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C11" i="2"/>
  <c r="C12" i="2"/>
  <c r="C13" i="2"/>
  <c r="C14" i="2"/>
  <c r="C16" i="2"/>
  <c r="C17" i="2"/>
  <c r="C18" i="2"/>
  <c r="C20" i="2"/>
  <c r="C21" i="2"/>
  <c r="C22" i="2"/>
  <c r="C23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70" i="2"/>
  <c r="C71" i="2"/>
  <c r="C72" i="2"/>
  <c r="C73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1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U239" i="5"/>
  <c r="U240" i="5"/>
  <c r="U241" i="5"/>
  <c r="U242" i="5"/>
  <c r="U243" i="5"/>
  <c r="U244" i="5"/>
  <c r="U246" i="5"/>
  <c r="U247" i="5"/>
  <c r="U248" i="5"/>
  <c r="U249" i="5"/>
  <c r="U250" i="5"/>
  <c r="U251" i="5"/>
  <c r="U252" i="5"/>
  <c r="U253" i="5"/>
  <c r="U254" i="5"/>
  <c r="U255" i="5"/>
  <c r="U256" i="5"/>
  <c r="U257" i="5"/>
  <c r="U258" i="5"/>
  <c r="U259" i="5"/>
  <c r="U260" i="5"/>
  <c r="U261" i="5"/>
  <c r="U262" i="5"/>
  <c r="U263" i="5"/>
  <c r="U264" i="5"/>
  <c r="U265" i="5"/>
  <c r="U266" i="5"/>
  <c r="U267" i="5"/>
  <c r="U268" i="5"/>
  <c r="U269" i="5"/>
  <c r="U270" i="5"/>
  <c r="U271" i="5"/>
  <c r="U272" i="5"/>
  <c r="U273" i="5"/>
  <c r="U274" i="5"/>
  <c r="U275" i="5"/>
  <c r="U276" i="5"/>
  <c r="U277" i="5"/>
  <c r="U278" i="5"/>
  <c r="U279" i="5"/>
  <c r="U280" i="5"/>
  <c r="U281" i="5"/>
  <c r="U282" i="5"/>
  <c r="U283" i="5"/>
  <c r="U284" i="5"/>
  <c r="U285" i="5"/>
  <c r="U286" i="5"/>
  <c r="U287" i="5"/>
  <c r="U288" i="5"/>
  <c r="U289" i="5"/>
  <c r="U290" i="5"/>
  <c r="U291" i="5"/>
  <c r="U292" i="5"/>
  <c r="U293" i="5"/>
  <c r="U294" i="5"/>
  <c r="U295" i="5"/>
  <c r="U296" i="5"/>
  <c r="U297" i="5"/>
  <c r="U298" i="5"/>
  <c r="U299" i="5"/>
  <c r="U300" i="5"/>
  <c r="U301" i="5"/>
  <c r="U302" i="5"/>
  <c r="U303" i="5"/>
  <c r="U304" i="5"/>
  <c r="U305" i="5"/>
  <c r="U306" i="5"/>
  <c r="U307" i="5"/>
  <c r="U308" i="5"/>
  <c r="U309" i="5"/>
  <c r="U310" i="5"/>
  <c r="U311" i="5"/>
  <c r="U312" i="5"/>
  <c r="U313" i="5"/>
  <c r="U314" i="5"/>
  <c r="U315" i="5"/>
  <c r="U316" i="5"/>
  <c r="U317" i="5"/>
  <c r="U318" i="5"/>
  <c r="C10" i="2"/>
  <c r="B10" i="2"/>
  <c r="B11" i="2"/>
  <c r="B12" i="2"/>
  <c r="B13" i="2"/>
  <c r="B14" i="2"/>
  <c r="B16" i="2"/>
  <c r="B17" i="2"/>
  <c r="B18" i="2"/>
  <c r="B20" i="2"/>
  <c r="B21" i="2"/>
  <c r="B22" i="2"/>
  <c r="B23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70" i="2"/>
  <c r="B71" i="2"/>
  <c r="B72" i="2"/>
  <c r="B73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9" i="2"/>
  <c r="B131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70" i="2"/>
  <c r="A71" i="2"/>
  <c r="A72" i="2"/>
  <c r="A73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1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U238" i="5" l="1"/>
  <c r="T252" i="5"/>
  <c r="U235" i="5"/>
  <c r="U237" i="5"/>
  <c r="U236" i="5"/>
  <c r="T247" i="5"/>
  <c r="T239" i="5"/>
  <c r="T238" i="5"/>
  <c r="T246" i="5"/>
  <c r="T245" i="5"/>
  <c r="T236" i="5"/>
  <c r="T244" i="5"/>
  <c r="T235" i="5"/>
  <c r="T251" i="5"/>
  <c r="T243" i="5"/>
  <c r="T234" i="5"/>
  <c r="T250" i="5"/>
  <c r="T242" i="5"/>
  <c r="T233" i="5"/>
  <c r="T237" i="5"/>
  <c r="T249" i="5"/>
  <c r="T241" i="5"/>
  <c r="T232" i="5"/>
  <c r="T248" i="5"/>
  <c r="T240" i="5"/>
  <c r="U245" i="5"/>
  <c r="U225" i="5"/>
  <c r="U226" i="5"/>
  <c r="U217" i="5"/>
  <c r="U223" i="5"/>
  <c r="U224" i="5"/>
  <c r="U234" i="5"/>
  <c r="U222" i="5"/>
  <c r="U233" i="5"/>
  <c r="U232" i="5"/>
  <c r="U228" i="5"/>
  <c r="U230" i="5"/>
  <c r="U231" i="5"/>
  <c r="U229" i="5"/>
  <c r="U220" i="5"/>
  <c r="U227" i="5"/>
  <c r="U218" i="5"/>
  <c r="U216" i="5"/>
  <c r="T202" i="5"/>
  <c r="U212" i="5"/>
  <c r="U208" i="5"/>
  <c r="U204" i="5"/>
  <c r="U215" i="5"/>
  <c r="U211" i="5"/>
  <c r="U207" i="5"/>
  <c r="U203" i="5"/>
  <c r="U214" i="5"/>
  <c r="U210" i="5"/>
  <c r="U206" i="5"/>
  <c r="U213" i="5"/>
  <c r="U209" i="5"/>
  <c r="U205" i="5"/>
  <c r="U198" i="5"/>
  <c r="U197" i="5"/>
  <c r="U196" i="5"/>
  <c r="U199" i="5"/>
  <c r="T217" i="5"/>
  <c r="U200" i="5"/>
  <c r="T201" i="5"/>
  <c r="U201" i="5"/>
  <c r="U202" i="5"/>
  <c r="T200" i="5"/>
  <c r="T174" i="5"/>
  <c r="T210" i="5"/>
  <c r="T214" i="5"/>
  <c r="T231" i="5"/>
  <c r="T223" i="5"/>
  <c r="T206" i="5"/>
  <c r="T198" i="5"/>
  <c r="T170" i="5"/>
  <c r="T229" i="5"/>
  <c r="T220" i="5"/>
  <c r="T212" i="5"/>
  <c r="T204" i="5"/>
  <c r="T196" i="5"/>
  <c r="T188" i="5"/>
  <c r="T176" i="5"/>
  <c r="T168" i="5"/>
  <c r="T228" i="5"/>
  <c r="T219" i="5"/>
  <c r="T211" i="5"/>
  <c r="T203" i="5"/>
  <c r="T195" i="5"/>
  <c r="T187" i="5"/>
  <c r="T175" i="5"/>
  <c r="T194" i="5"/>
  <c r="T209" i="5"/>
  <c r="T193" i="5"/>
  <c r="T173" i="5"/>
  <c r="T225" i="5"/>
  <c r="T216" i="5"/>
  <c r="T208" i="5"/>
  <c r="T192" i="5"/>
  <c r="T184" i="5"/>
  <c r="T172" i="5"/>
  <c r="T227" i="5"/>
  <c r="T218" i="5"/>
  <c r="T186" i="5"/>
  <c r="T226" i="5"/>
  <c r="T185" i="5"/>
  <c r="T224" i="5"/>
  <c r="T215" i="5"/>
  <c r="T207" i="5"/>
  <c r="T199" i="5"/>
  <c r="T191" i="5"/>
  <c r="T183" i="5"/>
  <c r="T171" i="5"/>
  <c r="T190" i="5"/>
  <c r="T182" i="5"/>
  <c r="T179" i="5"/>
  <c r="T178" i="5"/>
  <c r="T181" i="5"/>
  <c r="T180" i="5"/>
  <c r="T230" i="5"/>
  <c r="T222" i="5"/>
  <c r="T213" i="5"/>
  <c r="T205" i="5"/>
  <c r="T197" i="5"/>
  <c r="T189" i="5"/>
  <c r="T177" i="5"/>
  <c r="T169" i="5"/>
  <c r="U195" i="5"/>
  <c r="U194" i="5"/>
  <c r="U190" i="5"/>
  <c r="U189" i="5"/>
  <c r="U192" i="5"/>
  <c r="U191" i="5"/>
  <c r="U193" i="5"/>
  <c r="U174" i="5"/>
  <c r="U184" i="5"/>
  <c r="U170" i="5"/>
  <c r="U169" i="5"/>
  <c r="T158" i="5"/>
  <c r="T162" i="5"/>
  <c r="T166" i="5"/>
  <c r="T167" i="5"/>
  <c r="T163" i="5"/>
  <c r="T159" i="5"/>
  <c r="T165" i="5"/>
  <c r="T161" i="5"/>
  <c r="T157" i="5"/>
  <c r="T164" i="5"/>
  <c r="T160" i="5"/>
  <c r="T156" i="5"/>
  <c r="U133" i="5"/>
  <c r="T133" i="5"/>
  <c r="U135" i="5"/>
  <c r="T135" i="5"/>
  <c r="U134" i="5"/>
  <c r="U187" i="5"/>
  <c r="U188" i="5"/>
  <c r="U186" i="5"/>
  <c r="T121" i="5"/>
  <c r="U185" i="5"/>
  <c r="U183" i="5"/>
  <c r="U182" i="5"/>
  <c r="U181" i="5"/>
  <c r="U177" i="5"/>
  <c r="U176" i="5"/>
  <c r="U180" i="5"/>
  <c r="U179" i="5"/>
  <c r="U175" i="5"/>
  <c r="U178" i="5"/>
  <c r="U173" i="5"/>
  <c r="U172" i="5"/>
  <c r="U171" i="5"/>
  <c r="U168" i="5"/>
  <c r="U167" i="5"/>
  <c r="U166" i="5"/>
  <c r="U163" i="5"/>
  <c r="U164" i="5"/>
  <c r="U165" i="5"/>
  <c r="U162" i="5"/>
  <c r="U161" i="5"/>
  <c r="U160" i="5"/>
  <c r="U159" i="5"/>
  <c r="T147" i="5"/>
  <c r="T139" i="5"/>
  <c r="T30" i="5"/>
  <c r="T96" i="5"/>
  <c r="T149" i="5"/>
  <c r="T69" i="5"/>
  <c r="T137" i="5"/>
  <c r="T61" i="5"/>
  <c r="T127" i="5"/>
  <c r="T53" i="5"/>
  <c r="T119" i="5"/>
  <c r="T45" i="5"/>
  <c r="T111" i="5"/>
  <c r="T37" i="5"/>
  <c r="T103" i="5"/>
  <c r="T95" i="5"/>
  <c r="T29" i="5"/>
  <c r="T19" i="5"/>
  <c r="T54" i="5"/>
  <c r="T120" i="5"/>
  <c r="T146" i="5"/>
  <c r="T118" i="5"/>
  <c r="T52" i="5"/>
  <c r="T18" i="5"/>
  <c r="T12" i="5"/>
  <c r="T154" i="5"/>
  <c r="T145" i="5"/>
  <c r="T134" i="5"/>
  <c r="T67" i="5"/>
  <c r="T125" i="5"/>
  <c r="T59" i="5"/>
  <c r="T117" i="5"/>
  <c r="T51" i="5"/>
  <c r="T109" i="5"/>
  <c r="T43" i="5"/>
  <c r="T101" i="5"/>
  <c r="T35" i="5"/>
  <c r="T93" i="5"/>
  <c r="T27" i="5"/>
  <c r="T16" i="5"/>
  <c r="T62" i="5"/>
  <c r="T128" i="5"/>
  <c r="T136" i="5"/>
  <c r="T68" i="5"/>
  <c r="T102" i="5"/>
  <c r="T36" i="5"/>
  <c r="T153" i="5"/>
  <c r="T143" i="5"/>
  <c r="T132" i="5"/>
  <c r="T66" i="5"/>
  <c r="T124" i="5"/>
  <c r="T58" i="5"/>
  <c r="T116" i="5"/>
  <c r="T50" i="5"/>
  <c r="T108" i="5"/>
  <c r="T42" i="5"/>
  <c r="T100" i="5"/>
  <c r="T34" i="5"/>
  <c r="T25" i="5"/>
  <c r="T15" i="5"/>
  <c r="T70" i="5"/>
  <c r="T138" i="5"/>
  <c r="T20" i="5"/>
  <c r="T155" i="5"/>
  <c r="T110" i="5"/>
  <c r="T44" i="5"/>
  <c r="T152" i="5"/>
  <c r="T142" i="5"/>
  <c r="T131" i="5"/>
  <c r="T65" i="5"/>
  <c r="T123" i="5"/>
  <c r="T57" i="5"/>
  <c r="T115" i="5"/>
  <c r="T49" i="5"/>
  <c r="T107" i="5"/>
  <c r="T41" i="5"/>
  <c r="T99" i="5"/>
  <c r="T33" i="5"/>
  <c r="T24" i="5"/>
  <c r="T14" i="5"/>
  <c r="T46" i="5"/>
  <c r="T112" i="5"/>
  <c r="T126" i="5"/>
  <c r="T60" i="5"/>
  <c r="T94" i="5"/>
  <c r="T28" i="5"/>
  <c r="T151" i="5"/>
  <c r="T141" i="5"/>
  <c r="T130" i="5"/>
  <c r="T64" i="5"/>
  <c r="T122" i="5"/>
  <c r="T56" i="5"/>
  <c r="T114" i="5"/>
  <c r="T48" i="5"/>
  <c r="T106" i="5"/>
  <c r="T40" i="5"/>
  <c r="T98" i="5"/>
  <c r="T32" i="5"/>
  <c r="T23" i="5"/>
  <c r="T13" i="5"/>
  <c r="T38" i="5"/>
  <c r="T104" i="5"/>
  <c r="T150" i="5"/>
  <c r="T140" i="5"/>
  <c r="T129" i="5"/>
  <c r="T63" i="5"/>
  <c r="T55" i="5"/>
  <c r="T113" i="5"/>
  <c r="T47" i="5"/>
  <c r="T105" i="5"/>
  <c r="T39" i="5"/>
  <c r="T97" i="5"/>
  <c r="T31" i="5"/>
  <c r="T22" i="5"/>
  <c r="T144" i="5"/>
  <c r="U157" i="5"/>
  <c r="U158" i="5"/>
  <c r="U156" i="5"/>
  <c r="U155" i="5"/>
  <c r="U154" i="5"/>
  <c r="U145" i="5"/>
  <c r="U67" i="5"/>
  <c r="U59" i="5"/>
  <c r="U125" i="5"/>
  <c r="U35" i="5"/>
  <c r="U101" i="5"/>
  <c r="U27" i="5"/>
  <c r="U93" i="5"/>
  <c r="U16" i="5"/>
  <c r="U153" i="5"/>
  <c r="U143" i="5"/>
  <c r="U66" i="5"/>
  <c r="U132" i="5"/>
  <c r="U58" i="5"/>
  <c r="U124" i="5"/>
  <c r="U50" i="5"/>
  <c r="U116" i="5"/>
  <c r="U42" i="5"/>
  <c r="U108" i="5"/>
  <c r="U34" i="5"/>
  <c r="U100" i="5"/>
  <c r="U25" i="5"/>
  <c r="U15" i="5"/>
  <c r="C15" i="2"/>
  <c r="U51" i="5"/>
  <c r="U117" i="5"/>
  <c r="U142" i="5"/>
  <c r="U57" i="5"/>
  <c r="U123" i="5"/>
  <c r="U41" i="5"/>
  <c r="U107" i="5"/>
  <c r="U24" i="5"/>
  <c r="U151" i="5"/>
  <c r="U141" i="5"/>
  <c r="U130" i="5"/>
  <c r="U64" i="5"/>
  <c r="U122" i="5"/>
  <c r="U56" i="5"/>
  <c r="U114" i="5"/>
  <c r="U48" i="5"/>
  <c r="U106" i="5"/>
  <c r="U40" i="5"/>
  <c r="U98" i="5"/>
  <c r="U32" i="5"/>
  <c r="U23" i="5"/>
  <c r="U13" i="5"/>
  <c r="U150" i="5"/>
  <c r="U140" i="5"/>
  <c r="U63" i="5"/>
  <c r="U129" i="5"/>
  <c r="U55" i="5"/>
  <c r="U121" i="5"/>
  <c r="U47" i="5"/>
  <c r="U113" i="5"/>
  <c r="U39" i="5"/>
  <c r="U105" i="5"/>
  <c r="U31" i="5"/>
  <c r="U97" i="5"/>
  <c r="U22" i="5"/>
  <c r="U139" i="5"/>
  <c r="U152" i="5"/>
  <c r="C24" i="2"/>
  <c r="T91" i="5" s="1"/>
  <c r="U147" i="5"/>
  <c r="U70" i="5"/>
  <c r="U138" i="5"/>
  <c r="U62" i="5"/>
  <c r="U128" i="5"/>
  <c r="U54" i="5"/>
  <c r="U120" i="5"/>
  <c r="U46" i="5"/>
  <c r="U112" i="5"/>
  <c r="U38" i="5"/>
  <c r="U104" i="5"/>
  <c r="U30" i="5"/>
  <c r="U96" i="5"/>
  <c r="U20" i="5"/>
  <c r="U71" i="5"/>
  <c r="U12" i="5"/>
  <c r="U43" i="5"/>
  <c r="U109" i="5"/>
  <c r="U65" i="5"/>
  <c r="U131" i="5"/>
  <c r="U49" i="5"/>
  <c r="U115" i="5"/>
  <c r="U33" i="5"/>
  <c r="U99" i="5"/>
  <c r="U14" i="5"/>
  <c r="U149" i="5"/>
  <c r="U69" i="5"/>
  <c r="U137" i="5"/>
  <c r="U61" i="5"/>
  <c r="U127" i="5"/>
  <c r="U53" i="5"/>
  <c r="U119" i="5"/>
  <c r="U45" i="5"/>
  <c r="U111" i="5"/>
  <c r="U37" i="5"/>
  <c r="U103" i="5"/>
  <c r="U29" i="5"/>
  <c r="U95" i="5"/>
  <c r="U19" i="5"/>
  <c r="U146" i="5"/>
  <c r="U68" i="5"/>
  <c r="U136" i="5"/>
  <c r="U60" i="5"/>
  <c r="U126" i="5"/>
  <c r="U52" i="5"/>
  <c r="U118" i="5"/>
  <c r="U44" i="5"/>
  <c r="U110" i="5"/>
  <c r="U36" i="5"/>
  <c r="U102" i="5"/>
  <c r="U28" i="5"/>
  <c r="U94" i="5"/>
  <c r="U18" i="5"/>
  <c r="U144" i="5"/>
  <c r="F15" i="2"/>
  <c r="B15" i="2"/>
  <c r="I21" i="5"/>
  <c r="X12" i="5"/>
  <c r="F12" i="5"/>
  <c r="H8" i="2"/>
  <c r="G8" i="2"/>
  <c r="F8" i="2"/>
  <c r="C8" i="2"/>
  <c r="B8" i="2"/>
  <c r="B7" i="2"/>
  <c r="B9" i="2"/>
  <c r="H9" i="2"/>
  <c r="F9" i="2"/>
  <c r="C9" i="2"/>
  <c r="A9" i="2"/>
  <c r="A8" i="2"/>
  <c r="F10" i="5"/>
  <c r="F11" i="5"/>
  <c r="X139" i="5"/>
  <c r="X140" i="5"/>
  <c r="X141" i="5"/>
  <c r="X142" i="5"/>
  <c r="X143" i="5"/>
  <c r="X144" i="5"/>
  <c r="X145" i="5"/>
  <c r="X146" i="5"/>
  <c r="X149" i="5"/>
  <c r="X147" i="5"/>
  <c r="X150" i="5"/>
  <c r="X151" i="5"/>
  <c r="X152" i="5"/>
  <c r="X153" i="5"/>
  <c r="X154" i="5"/>
  <c r="X155" i="5"/>
  <c r="X156" i="5"/>
  <c r="X157" i="5"/>
  <c r="X158" i="5"/>
  <c r="X159" i="5"/>
  <c r="X160" i="5"/>
  <c r="X161" i="5"/>
  <c r="F316" i="5"/>
  <c r="G316" i="5"/>
  <c r="F317" i="5"/>
  <c r="G317" i="5"/>
  <c r="F318" i="5"/>
  <c r="G318" i="5"/>
  <c r="F319" i="5"/>
  <c r="G319" i="5"/>
  <c r="F320" i="5"/>
  <c r="G320" i="5"/>
  <c r="F321" i="5"/>
  <c r="G321" i="5"/>
  <c r="F322" i="5"/>
  <c r="G322" i="5"/>
  <c r="F323" i="5"/>
  <c r="G323" i="5"/>
  <c r="F324" i="5"/>
  <c r="G324" i="5"/>
  <c r="F325" i="5"/>
  <c r="G325" i="5"/>
  <c r="F326" i="5"/>
  <c r="G326" i="5"/>
  <c r="F327" i="5"/>
  <c r="G327" i="5"/>
  <c r="F328" i="5"/>
  <c r="G328" i="5"/>
  <c r="F329" i="5"/>
  <c r="G329" i="5"/>
  <c r="F228" i="5"/>
  <c r="G228" i="5"/>
  <c r="F229" i="5"/>
  <c r="G229" i="5"/>
  <c r="F230" i="5"/>
  <c r="G230" i="5"/>
  <c r="F231" i="5"/>
  <c r="G231" i="5"/>
  <c r="F232" i="5"/>
  <c r="G232" i="5"/>
  <c r="F233" i="5"/>
  <c r="G233" i="5"/>
  <c r="F234" i="5"/>
  <c r="G234" i="5"/>
  <c r="F235" i="5"/>
  <c r="G235" i="5"/>
  <c r="F236" i="5"/>
  <c r="G236" i="5"/>
  <c r="F237" i="5"/>
  <c r="G237" i="5"/>
  <c r="F238" i="5"/>
  <c r="G238" i="5"/>
  <c r="F239" i="5"/>
  <c r="G239" i="5"/>
  <c r="F240" i="5"/>
  <c r="G240" i="5"/>
  <c r="F241" i="5"/>
  <c r="G241" i="5"/>
  <c r="F242" i="5"/>
  <c r="G242" i="5"/>
  <c r="F243" i="5"/>
  <c r="G243" i="5"/>
  <c r="F244" i="5"/>
  <c r="G244" i="5"/>
  <c r="F245" i="5"/>
  <c r="G245" i="5"/>
  <c r="F139" i="5"/>
  <c r="G139" i="5"/>
  <c r="F140" i="5"/>
  <c r="G140" i="5"/>
  <c r="F141" i="5"/>
  <c r="G141" i="5"/>
  <c r="F142" i="5"/>
  <c r="G142" i="5"/>
  <c r="F143" i="5"/>
  <c r="G143" i="5"/>
  <c r="F144" i="5"/>
  <c r="G144" i="5"/>
  <c r="F145" i="5"/>
  <c r="G145" i="5"/>
  <c r="F146" i="5"/>
  <c r="F149" i="5"/>
  <c r="F147" i="5"/>
  <c r="G147" i="5"/>
  <c r="F150" i="5"/>
  <c r="G150" i="5"/>
  <c r="F151" i="5"/>
  <c r="G151" i="5"/>
  <c r="F152" i="5"/>
  <c r="G152" i="5"/>
  <c r="F153" i="5"/>
  <c r="G153" i="5"/>
  <c r="F154" i="5"/>
  <c r="G154" i="5"/>
  <c r="F155" i="5"/>
  <c r="G155" i="5"/>
  <c r="F156" i="5"/>
  <c r="G156" i="5"/>
  <c r="F157" i="5"/>
  <c r="G157" i="5"/>
  <c r="F158" i="5"/>
  <c r="G158" i="5"/>
  <c r="F159" i="5"/>
  <c r="G159" i="5"/>
  <c r="F160" i="5"/>
  <c r="G160" i="5"/>
  <c r="G161" i="5"/>
  <c r="F51" i="5"/>
  <c r="G51" i="5"/>
  <c r="F52" i="5"/>
  <c r="G52" i="5"/>
  <c r="F53" i="5"/>
  <c r="G53" i="5"/>
  <c r="F54" i="5"/>
  <c r="G54" i="5"/>
  <c r="F55" i="5"/>
  <c r="G55" i="5"/>
  <c r="F56" i="5"/>
  <c r="G56" i="5"/>
  <c r="F57" i="5"/>
  <c r="G57" i="5"/>
  <c r="F58" i="5"/>
  <c r="G58" i="5"/>
  <c r="F59" i="5"/>
  <c r="G59" i="5"/>
  <c r="F60" i="5"/>
  <c r="G60" i="5"/>
  <c r="F61" i="5"/>
  <c r="G61" i="5"/>
  <c r="F62" i="5"/>
  <c r="G62" i="5"/>
  <c r="F63" i="5"/>
  <c r="G63" i="5"/>
  <c r="F64" i="5"/>
  <c r="G64" i="5"/>
  <c r="F65" i="5"/>
  <c r="G65" i="5"/>
  <c r="F66" i="5"/>
  <c r="F67" i="5"/>
  <c r="F68" i="5"/>
  <c r="G68" i="5"/>
  <c r="F69" i="5"/>
  <c r="G69" i="5"/>
  <c r="F70" i="5"/>
  <c r="G70" i="5"/>
  <c r="F72" i="5"/>
  <c r="G72" i="5"/>
  <c r="F73" i="5"/>
  <c r="G73" i="5"/>
  <c r="F74" i="5"/>
  <c r="G74" i="5"/>
  <c r="F75" i="5"/>
  <c r="G75" i="5"/>
  <c r="F76" i="5"/>
  <c r="G76" i="5"/>
  <c r="T88" i="5" l="1"/>
  <c r="U17" i="5"/>
  <c r="T90" i="5"/>
  <c r="T10" i="5"/>
  <c r="U92" i="5"/>
  <c r="T92" i="5"/>
  <c r="T89" i="5"/>
  <c r="T11" i="5"/>
  <c r="T17" i="5"/>
  <c r="T26" i="5"/>
  <c r="U88" i="5"/>
  <c r="C19" i="2"/>
  <c r="T78" i="5" s="1"/>
  <c r="U91" i="5"/>
  <c r="U26" i="5"/>
  <c r="U90" i="5"/>
  <c r="U11" i="5"/>
  <c r="U10" i="5"/>
  <c r="U89" i="5"/>
  <c r="T82" i="5" l="1"/>
  <c r="T77" i="5"/>
  <c r="T81" i="5"/>
  <c r="T83" i="5"/>
  <c r="U21" i="5"/>
  <c r="T87" i="5"/>
  <c r="T86" i="5"/>
  <c r="T84" i="5"/>
  <c r="T85" i="5"/>
  <c r="T80" i="5"/>
  <c r="T76" i="5"/>
  <c r="T21" i="5"/>
  <c r="T79" i="5"/>
  <c r="U77" i="5"/>
  <c r="U83" i="5"/>
  <c r="U82" i="5"/>
  <c r="U76" i="5"/>
  <c r="U87" i="5"/>
  <c r="U81" i="5"/>
  <c r="U78" i="5"/>
  <c r="U84" i="5"/>
  <c r="U85" i="5"/>
  <c r="U79" i="5"/>
  <c r="U80" i="5"/>
  <c r="U86" i="5"/>
  <c r="H5" i="2"/>
  <c r="H6" i="2"/>
  <c r="H7" i="2"/>
  <c r="G5" i="2"/>
  <c r="G6" i="2"/>
  <c r="G7" i="2"/>
  <c r="G9" i="2"/>
  <c r="F5" i="2"/>
  <c r="F6" i="2"/>
  <c r="F7" i="2"/>
  <c r="C5" i="2"/>
  <c r="C6" i="2"/>
  <c r="C7" i="2"/>
  <c r="B6" i="2"/>
  <c r="B5" i="2"/>
  <c r="A5" i="2"/>
  <c r="A6" i="2"/>
  <c r="A7" i="2"/>
  <c r="J330" i="5"/>
  <c r="S286" i="5"/>
  <c r="G219" i="5"/>
  <c r="G249" i="5"/>
  <c r="G250" i="5"/>
  <c r="G251" i="5"/>
  <c r="G252" i="5"/>
  <c r="G253" i="5"/>
  <c r="G254" i="5"/>
  <c r="G255" i="5"/>
  <c r="G256" i="5"/>
  <c r="G257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3" i="5"/>
  <c r="G284" i="5"/>
  <c r="G285" i="5"/>
  <c r="G286" i="5"/>
  <c r="G287" i="5"/>
  <c r="G288" i="5"/>
  <c r="G289" i="5"/>
  <c r="G290" i="5"/>
  <c r="G291" i="5"/>
  <c r="G292" i="5"/>
  <c r="G293" i="5"/>
  <c r="G294" i="5"/>
  <c r="G295" i="5"/>
  <c r="G296" i="5"/>
  <c r="G297" i="5"/>
  <c r="G298" i="5"/>
  <c r="G299" i="5"/>
  <c r="G300" i="5"/>
  <c r="G301" i="5"/>
  <c r="G302" i="5"/>
  <c r="G303" i="5"/>
  <c r="G304" i="5"/>
  <c r="G305" i="5"/>
  <c r="G306" i="5"/>
  <c r="G307" i="5"/>
  <c r="G308" i="5"/>
  <c r="G309" i="5"/>
  <c r="G310" i="5"/>
  <c r="G311" i="5"/>
  <c r="G312" i="5"/>
  <c r="G313" i="5"/>
  <c r="G314" i="5"/>
  <c r="G315" i="5"/>
  <c r="G246" i="5"/>
  <c r="G247" i="5"/>
  <c r="G248" i="5"/>
  <c r="G199" i="5"/>
  <c r="G200" i="5"/>
  <c r="G2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20" i="5"/>
  <c r="G222" i="5"/>
  <c r="G223" i="5"/>
  <c r="G224" i="5"/>
  <c r="G225" i="5"/>
  <c r="G226" i="5"/>
  <c r="G227" i="5"/>
  <c r="F247" i="5"/>
  <c r="F248" i="5"/>
  <c r="F249" i="5"/>
  <c r="F250" i="5"/>
  <c r="F251" i="5"/>
  <c r="F252" i="5"/>
  <c r="F253" i="5"/>
  <c r="F254" i="5"/>
  <c r="F255" i="5"/>
  <c r="F256" i="5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3" i="5"/>
  <c r="F274" i="5"/>
  <c r="F275" i="5"/>
  <c r="F276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89" i="5"/>
  <c r="F290" i="5"/>
  <c r="F291" i="5"/>
  <c r="F292" i="5"/>
  <c r="F293" i="5"/>
  <c r="F294" i="5"/>
  <c r="F295" i="5"/>
  <c r="F296" i="5"/>
  <c r="F297" i="5"/>
  <c r="F298" i="5"/>
  <c r="F299" i="5"/>
  <c r="F300" i="5"/>
  <c r="F301" i="5"/>
  <c r="F302" i="5"/>
  <c r="F303" i="5"/>
  <c r="F304" i="5"/>
  <c r="F305" i="5"/>
  <c r="F306" i="5"/>
  <c r="F307" i="5"/>
  <c r="F308" i="5"/>
  <c r="F309" i="5"/>
  <c r="F310" i="5"/>
  <c r="F311" i="5"/>
  <c r="F312" i="5"/>
  <c r="F313" i="5"/>
  <c r="F314" i="5"/>
  <c r="F315" i="5"/>
  <c r="F246" i="5"/>
  <c r="F191" i="5"/>
  <c r="F192" i="5"/>
  <c r="F193" i="5"/>
  <c r="F194" i="5"/>
  <c r="F195" i="5"/>
  <c r="F196" i="5"/>
  <c r="F197" i="5"/>
  <c r="F198" i="5"/>
  <c r="F199" i="5"/>
  <c r="F200" i="5"/>
  <c r="F2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2" i="5"/>
  <c r="F223" i="5"/>
  <c r="F224" i="5"/>
  <c r="F225" i="5"/>
  <c r="F226" i="5"/>
  <c r="F227" i="5"/>
  <c r="X268" i="5"/>
  <c r="X269" i="5"/>
  <c r="X270" i="5"/>
  <c r="X271" i="5"/>
  <c r="X272" i="5"/>
  <c r="X273" i="5"/>
  <c r="X274" i="5"/>
  <c r="X275" i="5"/>
  <c r="X276" i="5"/>
  <c r="X277" i="5"/>
  <c r="X278" i="5"/>
  <c r="X279" i="5"/>
  <c r="X280" i="5"/>
  <c r="X281" i="5"/>
  <c r="X282" i="5"/>
  <c r="X283" i="5"/>
  <c r="X284" i="5"/>
  <c r="X285" i="5"/>
  <c r="X286" i="5"/>
  <c r="X287" i="5"/>
  <c r="X288" i="5"/>
  <c r="X289" i="5"/>
  <c r="X290" i="5"/>
  <c r="X291" i="5"/>
  <c r="X292" i="5"/>
  <c r="X294" i="5"/>
  <c r="X295" i="5"/>
  <c r="X296" i="5"/>
  <c r="X297" i="5"/>
  <c r="X298" i="5"/>
  <c r="X299" i="5"/>
  <c r="X300" i="5"/>
  <c r="X301" i="5"/>
  <c r="X302" i="5"/>
  <c r="X303" i="5"/>
  <c r="X304" i="5"/>
  <c r="X305" i="5"/>
  <c r="X306" i="5"/>
  <c r="X307" i="5"/>
  <c r="X308" i="5"/>
  <c r="X309" i="5"/>
  <c r="X310" i="5"/>
  <c r="X311" i="5"/>
  <c r="X312" i="5"/>
  <c r="X313" i="5"/>
  <c r="X314" i="5"/>
  <c r="X315" i="5"/>
  <c r="X330" i="5"/>
  <c r="X331" i="5"/>
  <c r="G196" i="5"/>
  <c r="G197" i="5"/>
  <c r="G19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77" i="5"/>
  <c r="G178" i="5"/>
  <c r="G43" i="5"/>
  <c r="G44" i="5"/>
  <c r="T75" i="5" l="1"/>
  <c r="T9" i="5"/>
  <c r="T74" i="5"/>
  <c r="T8" i="5"/>
  <c r="T73" i="5"/>
  <c r="T7" i="5"/>
  <c r="T72" i="5"/>
  <c r="U9" i="5"/>
  <c r="U75" i="5"/>
  <c r="U74" i="5"/>
  <c r="U8" i="5"/>
  <c r="U73" i="5"/>
  <c r="U7" i="5"/>
  <c r="J331" i="5"/>
  <c r="F13" i="5" l="1"/>
  <c r="F14" i="5"/>
  <c r="F15" i="5"/>
  <c r="F16" i="5"/>
  <c r="F17" i="5"/>
  <c r="F18" i="5"/>
  <c r="F19" i="5"/>
  <c r="F20" i="5"/>
  <c r="F22" i="5"/>
  <c r="F23" i="5"/>
  <c r="F24" i="5"/>
  <c r="F25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4" i="5"/>
  <c r="F136" i="5"/>
  <c r="F137" i="5"/>
  <c r="F138" i="5"/>
  <c r="F162" i="5"/>
  <c r="F163" i="5"/>
  <c r="F164" i="5"/>
  <c r="F165" i="5"/>
  <c r="F166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7" i="5"/>
  <c r="F8" i="5"/>
  <c r="F9" i="5"/>
  <c r="F6" i="5"/>
  <c r="X6" i="5"/>
  <c r="G6" i="5"/>
  <c r="X262" i="5" l="1"/>
  <c r="T294" i="5" l="1"/>
  <c r="T302" i="5"/>
  <c r="T331" i="5"/>
  <c r="T309" i="5"/>
  <c r="T301" i="5"/>
  <c r="T310" i="5"/>
  <c r="T330" i="5"/>
  <c r="T308" i="5"/>
  <c r="T300" i="5"/>
  <c r="T312" i="5"/>
  <c r="T296" i="5"/>
  <c r="T307" i="5"/>
  <c r="T315" i="5"/>
  <c r="T299" i="5"/>
  <c r="T314" i="5"/>
  <c r="T306" i="5"/>
  <c r="T298" i="5"/>
  <c r="T313" i="5"/>
  <c r="T305" i="5"/>
  <c r="T297" i="5"/>
  <c r="T304" i="5"/>
  <c r="T311" i="5"/>
  <c r="T303" i="5"/>
  <c r="T295" i="5"/>
  <c r="T262" i="5"/>
  <c r="T283" i="5" l="1"/>
  <c r="T273" i="5"/>
  <c r="T282" i="5"/>
  <c r="T284" i="5"/>
  <c r="T286" i="5"/>
  <c r="T290" i="5"/>
  <c r="T271" i="5"/>
  <c r="T277" i="5"/>
  <c r="T274" i="5"/>
  <c r="T287" i="5"/>
  <c r="T276" i="5"/>
  <c r="T292" i="5"/>
  <c r="T270" i="5"/>
  <c r="T281" i="5"/>
  <c r="T280" i="5"/>
  <c r="T275" i="5"/>
  <c r="T278" i="5"/>
  <c r="T285" i="5"/>
  <c r="T279" i="5"/>
  <c r="T291" i="5"/>
  <c r="T272" i="5"/>
  <c r="T289" i="5"/>
  <c r="T288" i="5"/>
  <c r="X267" i="5"/>
  <c r="X266" i="5"/>
  <c r="X264" i="5"/>
  <c r="X265" i="5"/>
  <c r="X263" i="5"/>
  <c r="X261" i="5"/>
  <c r="X260" i="5"/>
  <c r="T269" i="5" l="1"/>
  <c r="T268" i="5"/>
  <c r="T259" i="5"/>
  <c r="T266" i="5"/>
  <c r="T267" i="5"/>
  <c r="T258" i="5"/>
  <c r="T264" i="5"/>
  <c r="T265" i="5"/>
  <c r="T260" i="5"/>
  <c r="T263" i="5"/>
  <c r="T261" i="5"/>
  <c r="S256" i="5" l="1"/>
  <c r="S199" i="5"/>
  <c r="T257" i="5"/>
  <c r="X252" i="5"/>
  <c r="X250" i="5"/>
  <c r="X255" i="5"/>
  <c r="X251" i="5"/>
  <c r="X253" i="5"/>
  <c r="X254" i="5"/>
  <c r="X249" i="5"/>
  <c r="X227" i="5"/>
  <c r="X247" i="5"/>
  <c r="X248" i="5"/>
  <c r="X225" i="5"/>
  <c r="X226" i="5"/>
  <c r="X223" i="5"/>
  <c r="X224" i="5"/>
  <c r="X218" i="5"/>
  <c r="X219" i="5"/>
  <c r="X220" i="5"/>
  <c r="X222" i="5"/>
  <c r="S252" i="5" l="1"/>
  <c r="S195" i="5"/>
  <c r="T255" i="5"/>
  <c r="T256" i="5"/>
  <c r="T254" i="5"/>
  <c r="T253" i="5"/>
  <c r="X214" i="5"/>
  <c r="X215" i="5"/>
  <c r="X216" i="5"/>
  <c r="X217" i="5"/>
  <c r="X206" i="5"/>
  <c r="G7" i="5" l="1"/>
  <c r="X195" i="5"/>
  <c r="X197" i="5"/>
  <c r="X198" i="5"/>
  <c r="X199" i="5"/>
  <c r="X200" i="5"/>
  <c r="X194" i="5"/>
  <c r="X193" i="5"/>
  <c r="X176" i="5"/>
  <c r="X192" i="5"/>
  <c r="X205" i="5"/>
  <c r="X204" i="5"/>
  <c r="X203" i="5"/>
  <c r="X202" i="5"/>
  <c r="X201" i="5"/>
  <c r="X191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6" i="5"/>
  <c r="G127" i="5"/>
  <c r="G128" i="5"/>
  <c r="G134" i="5"/>
  <c r="G136" i="5"/>
  <c r="G137" i="5"/>
  <c r="G138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77" i="5"/>
  <c r="G45" i="5"/>
  <c r="G46" i="5"/>
  <c r="G47" i="5"/>
  <c r="G48" i="5"/>
  <c r="G49" i="5"/>
  <c r="G50" i="5"/>
  <c r="G8" i="5"/>
  <c r="G9" i="5"/>
  <c r="G10" i="5"/>
  <c r="G11" i="5"/>
  <c r="G13" i="5"/>
  <c r="G14" i="5"/>
  <c r="G15" i="5"/>
  <c r="G16" i="5"/>
  <c r="G18" i="5"/>
  <c r="G19" i="5"/>
  <c r="G20" i="5"/>
  <c r="G22" i="5"/>
  <c r="G23" i="5"/>
  <c r="G24" i="5"/>
  <c r="G25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X167" i="5" l="1"/>
  <c r="S126" i="5"/>
  <c r="X163" i="5" l="1"/>
  <c r="X164" i="5"/>
  <c r="S122" i="5"/>
  <c r="S121" i="5"/>
  <c r="S123" i="5"/>
  <c r="S103" i="5" l="1"/>
  <c r="S104" i="5"/>
  <c r="S105" i="5"/>
  <c r="S106" i="5"/>
  <c r="S107" i="5"/>
  <c r="S108" i="5"/>
  <c r="S109" i="5"/>
  <c r="S110" i="5"/>
  <c r="S111" i="5"/>
  <c r="S112" i="5"/>
  <c r="S113" i="5"/>
  <c r="S114" i="5"/>
  <c r="S115" i="5"/>
  <c r="S116" i="5"/>
  <c r="S117" i="5"/>
  <c r="S118" i="5"/>
  <c r="S119" i="5"/>
  <c r="S120" i="5"/>
  <c r="S124" i="5"/>
  <c r="S125" i="5"/>
  <c r="S127" i="5"/>
  <c r="S128" i="5"/>
  <c r="S129" i="5"/>
  <c r="S130" i="5"/>
  <c r="S131" i="5"/>
  <c r="S132" i="5"/>
  <c r="S134" i="5"/>
  <c r="S136" i="5"/>
  <c r="S137" i="5"/>
  <c r="S138" i="5"/>
  <c r="S139" i="5"/>
  <c r="S140" i="5"/>
  <c r="S141" i="5"/>
  <c r="S142" i="5"/>
  <c r="S143" i="5"/>
  <c r="S149" i="5"/>
  <c r="S186" i="5"/>
  <c r="S187" i="5"/>
  <c r="S188" i="5"/>
  <c r="S189" i="5"/>
  <c r="S190" i="5"/>
  <c r="S191" i="5"/>
  <c r="S192" i="5"/>
  <c r="S193" i="5"/>
  <c r="S227" i="5"/>
  <c r="S304" i="5"/>
  <c r="S305" i="5"/>
  <c r="S306" i="5"/>
  <c r="S307" i="5"/>
  <c r="S308" i="5"/>
  <c r="S309" i="5"/>
  <c r="S310" i="5"/>
  <c r="S311" i="5"/>
  <c r="S312" i="5"/>
  <c r="S313" i="5"/>
  <c r="S314" i="5"/>
  <c r="S315" i="5"/>
  <c r="S95" i="5"/>
  <c r="S96" i="5"/>
  <c r="S97" i="5"/>
  <c r="S98" i="5"/>
  <c r="S99" i="5"/>
  <c r="S100" i="5"/>
  <c r="S101" i="5"/>
  <c r="S102" i="5"/>
  <c r="S82" i="5"/>
  <c r="S83" i="5"/>
  <c r="S84" i="5"/>
  <c r="S85" i="5"/>
  <c r="S86" i="5"/>
  <c r="S87" i="5"/>
  <c r="S88" i="5"/>
  <c r="S89" i="5"/>
  <c r="S90" i="5"/>
  <c r="S91" i="5"/>
  <c r="S92" i="5"/>
  <c r="S93" i="5"/>
  <c r="S94" i="5"/>
  <c r="S73" i="5"/>
  <c r="S74" i="5"/>
  <c r="S75" i="5"/>
  <c r="S77" i="5"/>
  <c r="S78" i="5"/>
  <c r="S79" i="5"/>
  <c r="S80" i="5"/>
  <c r="S81" i="5"/>
  <c r="S65" i="5"/>
  <c r="S66" i="5"/>
  <c r="S67" i="5"/>
  <c r="S68" i="5"/>
  <c r="S69" i="5"/>
  <c r="S70" i="5"/>
  <c r="S72" i="5"/>
  <c r="S57" i="5"/>
  <c r="S58" i="5"/>
  <c r="S59" i="5"/>
  <c r="S60" i="5"/>
  <c r="S61" i="5"/>
  <c r="S62" i="5"/>
  <c r="S63" i="5"/>
  <c r="S64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34" i="5"/>
  <c r="S35" i="5"/>
  <c r="S36" i="5"/>
  <c r="S37" i="5"/>
  <c r="S38" i="5"/>
  <c r="S39" i="5"/>
  <c r="S40" i="5"/>
  <c r="S41" i="5"/>
  <c r="S42" i="5"/>
  <c r="S43" i="5"/>
  <c r="S25" i="5"/>
  <c r="S26" i="5"/>
  <c r="S27" i="5"/>
  <c r="S28" i="5"/>
  <c r="S29" i="5"/>
  <c r="S30" i="5"/>
  <c r="S31" i="5"/>
  <c r="S32" i="5"/>
  <c r="S33" i="5"/>
  <c r="S17" i="5"/>
  <c r="S18" i="5"/>
  <c r="S19" i="5"/>
  <c r="S20" i="5"/>
  <c r="S21" i="5"/>
  <c r="S22" i="5"/>
  <c r="S23" i="5"/>
  <c r="S24" i="5"/>
  <c r="S12" i="5"/>
  <c r="S13" i="5"/>
  <c r="S14" i="5"/>
  <c r="S15" i="5"/>
  <c r="S16" i="5"/>
  <c r="S11" i="5"/>
  <c r="S6" i="5"/>
  <c r="X112" i="5"/>
  <c r="S297" i="5" l="1"/>
  <c r="S241" i="5"/>
  <c r="S289" i="5"/>
  <c r="S233" i="5"/>
  <c r="S296" i="5"/>
  <c r="S240" i="5"/>
  <c r="S288" i="5"/>
  <c r="S232" i="5"/>
  <c r="S303" i="5"/>
  <c r="S247" i="5"/>
  <c r="S295" i="5"/>
  <c r="S239" i="5"/>
  <c r="S290" i="5"/>
  <c r="S234" i="5"/>
  <c r="S302" i="5"/>
  <c r="S246" i="5"/>
  <c r="S294" i="5"/>
  <c r="S238" i="5"/>
  <c r="S301" i="5"/>
  <c r="S245" i="5"/>
  <c r="S293" i="5"/>
  <c r="S237" i="5"/>
  <c r="S300" i="5"/>
  <c r="S244" i="5"/>
  <c r="S292" i="5"/>
  <c r="S236" i="5"/>
  <c r="S298" i="5"/>
  <c r="S242" i="5"/>
  <c r="S299" i="5"/>
  <c r="S243" i="5"/>
  <c r="S291" i="5"/>
  <c r="S235" i="5"/>
  <c r="S287" i="5"/>
  <c r="S231" i="5"/>
  <c r="S285" i="5"/>
  <c r="S229" i="5"/>
  <c r="S284" i="5"/>
  <c r="S228" i="5"/>
  <c r="S281" i="5"/>
  <c r="S225" i="5"/>
  <c r="S277" i="5"/>
  <c r="S220" i="5"/>
  <c r="S273" i="5"/>
  <c r="S216" i="5"/>
  <c r="S269" i="5"/>
  <c r="S212" i="5"/>
  <c r="S265" i="5"/>
  <c r="S208" i="5"/>
  <c r="S280" i="5"/>
  <c r="S224" i="5"/>
  <c r="S276" i="5"/>
  <c r="S219" i="5"/>
  <c r="S272" i="5"/>
  <c r="S215" i="5"/>
  <c r="S268" i="5"/>
  <c r="S211" i="5"/>
  <c r="S264" i="5"/>
  <c r="S207" i="5"/>
  <c r="S283" i="5"/>
  <c r="S279" i="5"/>
  <c r="S223" i="5"/>
  <c r="S275" i="5"/>
  <c r="S218" i="5"/>
  <c r="S271" i="5"/>
  <c r="S214" i="5"/>
  <c r="S267" i="5"/>
  <c r="S210" i="5"/>
  <c r="S263" i="5"/>
  <c r="S206" i="5"/>
  <c r="S282" i="5"/>
  <c r="S226" i="5"/>
  <c r="S278" i="5"/>
  <c r="S222" i="5"/>
  <c r="S274" i="5"/>
  <c r="S217" i="5"/>
  <c r="S270" i="5"/>
  <c r="S213" i="5"/>
  <c r="S266" i="5"/>
  <c r="S209" i="5"/>
  <c r="S261" i="5"/>
  <c r="S204" i="5"/>
  <c r="S257" i="5"/>
  <c r="S200" i="5"/>
  <c r="S251" i="5"/>
  <c r="S194" i="5"/>
  <c r="S260" i="5"/>
  <c r="S203" i="5"/>
  <c r="S255" i="5"/>
  <c r="S198" i="5"/>
  <c r="S250" i="5"/>
  <c r="S259" i="5"/>
  <c r="S202" i="5"/>
  <c r="S254" i="5"/>
  <c r="S197" i="5"/>
  <c r="S249" i="5"/>
  <c r="S262" i="5"/>
  <c r="S205" i="5"/>
  <c r="S258" i="5"/>
  <c r="S201" i="5"/>
  <c r="S253" i="5"/>
  <c r="S196" i="5"/>
  <c r="S248" i="5"/>
  <c r="S185" i="5"/>
  <c r="S181" i="5"/>
  <c r="S184" i="5"/>
  <c r="S183" i="5"/>
  <c r="S182" i="5"/>
  <c r="S176" i="5"/>
  <c r="S172" i="5"/>
  <c r="S168" i="5"/>
  <c r="S164" i="5"/>
  <c r="S160" i="5"/>
  <c r="S180" i="5"/>
  <c r="S175" i="5"/>
  <c r="S171" i="5"/>
  <c r="S167" i="5"/>
  <c r="S163" i="5"/>
  <c r="S179" i="5"/>
  <c r="S174" i="5"/>
  <c r="S170" i="5"/>
  <c r="S166" i="5"/>
  <c r="S162" i="5"/>
  <c r="S177" i="5"/>
  <c r="S173" i="5"/>
  <c r="S169" i="5"/>
  <c r="S161" i="5"/>
  <c r="S158" i="5"/>
  <c r="S150" i="5"/>
  <c r="S153" i="5"/>
  <c r="S144" i="5"/>
  <c r="S156" i="5"/>
  <c r="S152" i="5"/>
  <c r="S154" i="5"/>
  <c r="S145" i="5"/>
  <c r="S157" i="5"/>
  <c r="S147" i="5"/>
  <c r="S159" i="5"/>
  <c r="S155" i="5"/>
  <c r="S151" i="5"/>
  <c r="S146" i="5"/>
  <c r="S76" i="5"/>
  <c r="X87" i="5"/>
  <c r="X88" i="5"/>
  <c r="X89" i="5"/>
  <c r="X90" i="5"/>
  <c r="X91" i="5"/>
  <c r="X92" i="5"/>
  <c r="X93" i="5"/>
  <c r="X94" i="5"/>
  <c r="X95" i="5"/>
  <c r="X96" i="5"/>
  <c r="X97" i="5"/>
  <c r="X98" i="5"/>
  <c r="X99" i="5"/>
  <c r="X100" i="5"/>
  <c r="X101" i="5"/>
  <c r="X102" i="5"/>
  <c r="X103" i="5"/>
  <c r="X104" i="5"/>
  <c r="X105" i="5"/>
  <c r="X106" i="5"/>
  <c r="X107" i="5"/>
  <c r="X108" i="5"/>
  <c r="X109" i="5"/>
  <c r="X110" i="5"/>
  <c r="X111" i="5"/>
  <c r="X113" i="5"/>
  <c r="X115" i="5"/>
  <c r="X116" i="5"/>
  <c r="X117" i="5"/>
  <c r="X118" i="5"/>
  <c r="X119" i="5"/>
  <c r="X120" i="5"/>
  <c r="X121" i="5"/>
  <c r="X122" i="5"/>
  <c r="X123" i="5"/>
  <c r="X124" i="5"/>
  <c r="X130" i="5"/>
  <c r="X131" i="5"/>
  <c r="X132" i="5"/>
  <c r="X134" i="5"/>
  <c r="X136" i="5"/>
  <c r="X137" i="5"/>
  <c r="X138" i="5"/>
  <c r="X162" i="5"/>
  <c r="X165" i="5"/>
  <c r="X166" i="5"/>
  <c r="X168" i="5"/>
  <c r="X169" i="5"/>
  <c r="X170" i="5"/>
  <c r="X171" i="5"/>
  <c r="X172" i="5"/>
  <c r="X173" i="5"/>
  <c r="X174" i="5"/>
  <c r="X175" i="5"/>
  <c r="X177" i="5"/>
  <c r="X178" i="5"/>
  <c r="X179" i="5"/>
  <c r="X180" i="5"/>
  <c r="X181" i="5"/>
  <c r="X182" i="5"/>
  <c r="X183" i="5"/>
  <c r="X184" i="5"/>
  <c r="X185" i="5"/>
  <c r="X186" i="5"/>
  <c r="X187" i="5"/>
  <c r="X188" i="5"/>
  <c r="X189" i="5"/>
  <c r="X190" i="5"/>
  <c r="X86" i="5"/>
  <c r="X85" i="5"/>
  <c r="X84" i="5"/>
  <c r="X83" i="5"/>
  <c r="X82" i="5"/>
  <c r="X81" i="5"/>
  <c r="X80" i="5"/>
  <c r="X79" i="5"/>
  <c r="X78" i="5"/>
  <c r="X77" i="5"/>
  <c r="X46" i="5"/>
  <c r="X47" i="5"/>
  <c r="X48" i="5"/>
  <c r="X49" i="5"/>
  <c r="X43" i="5"/>
  <c r="X44" i="5"/>
  <c r="X42" i="5"/>
  <c r="X45" i="5"/>
  <c r="X18" i="5"/>
  <c r="X19" i="5"/>
  <c r="X20" i="5"/>
  <c r="X22" i="5"/>
  <c r="X23" i="5"/>
  <c r="X24" i="5"/>
  <c r="X25" i="5"/>
  <c r="X27" i="5"/>
  <c r="X28" i="5"/>
  <c r="X29" i="5"/>
  <c r="X30" i="5"/>
  <c r="X31" i="5"/>
  <c r="X32" i="5"/>
  <c r="X33" i="5"/>
  <c r="X34" i="5"/>
  <c r="X35" i="5"/>
  <c r="X36" i="5"/>
  <c r="X37" i="5"/>
  <c r="X38" i="5"/>
  <c r="X39" i="5"/>
  <c r="X40" i="5"/>
  <c r="X41" i="5"/>
  <c r="S8" i="5"/>
  <c r="S9" i="5"/>
  <c r="S10" i="5"/>
  <c r="X7" i="5" l="1"/>
  <c r="X8" i="5"/>
  <c r="X9" i="5"/>
  <c r="X10" i="5"/>
  <c r="X11" i="5"/>
  <c r="X13" i="5"/>
  <c r="X14" i="5"/>
  <c r="X15" i="5"/>
  <c r="X16" i="5"/>
  <c r="S7" i="5" l="1"/>
  <c r="H4" i="2" l="1"/>
  <c r="G4" i="2"/>
  <c r="F4" i="2" l="1"/>
  <c r="B4" i="2"/>
  <c r="A4" i="2"/>
  <c r="U6" i="5" l="1"/>
  <c r="U72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Вахитова Елена</author>
    <author>Антон</author>
    <author>tc={F9618E09-7239-4203-9FF3-0F5EA86CF2AC}</author>
  </authors>
  <commentList>
    <comment ref="L4" authorId="0" shapeId="0" xr:uid="{00000000-0006-0000-0200-000001000000}">
      <text>
        <r>
          <rPr>
            <sz val="9"/>
            <color indexed="81"/>
            <rFont val="Tahoma"/>
            <family val="2"/>
            <charset val="204"/>
          </rPr>
          <t>ВЫПАДАЮЩИЙ
СПИСОК</t>
        </r>
      </text>
    </comment>
    <comment ref="N4" authorId="0" shapeId="0" xr:uid="{00000000-0006-0000-0200-000002000000}">
      <text>
        <r>
          <rPr>
            <b/>
            <sz val="9"/>
            <color indexed="81"/>
            <rFont val="Tahoma"/>
            <family val="2"/>
            <charset val="204"/>
          </rPr>
          <t xml:space="preserve">
ВЫПАДАЮЩИЙ
СПИСОК</t>
        </r>
      </text>
    </comment>
    <comment ref="Q4" authorId="0" shapeId="0" xr:uid="{00000000-0006-0000-0200-000003000000}">
      <text>
        <r>
          <rPr>
            <b/>
            <sz val="9"/>
            <color indexed="81"/>
            <rFont val="Tahoma"/>
            <family val="2"/>
            <charset val="204"/>
          </rPr>
          <t>ВЫПАДАЮЩИЙ
СПИСОК</t>
        </r>
      </text>
    </comment>
    <comment ref="V4" authorId="0" shapeId="0" xr:uid="{00000000-0006-0000-0200-000004000000}">
      <text>
        <r>
          <rPr>
            <b/>
            <sz val="9"/>
            <color indexed="81"/>
            <rFont val="Tahoma"/>
            <family val="2"/>
            <charset val="204"/>
          </rPr>
          <t>ВЫПАДАЮЩИЙ
СПИСОК</t>
        </r>
      </text>
    </comment>
    <comment ref="Z4" authorId="1" shapeId="0" xr:uid="{00000000-0006-0000-0200-000005000000}">
      <text>
        <r>
          <rPr>
            <b/>
            <sz val="9"/>
            <color indexed="81"/>
            <rFont val="Tahoma"/>
            <family val="2"/>
            <charset val="204"/>
          </rPr>
          <t xml:space="preserve">хорошее, среднее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5" authorId="2" shapeId="0" xr:uid="{00000000-0006-0000-0200-000006000000}">
      <text>
        <r>
          <rPr>
            <sz val="11"/>
            <color theme="1"/>
            <rFont val="Calibri"/>
            <family val="2"/>
            <charset val="204"/>
            <scheme val="minor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с 20 апреля с/с микро</t>
        </r>
      </text>
    </comment>
    <comment ref="O32" authorId="1" shapeId="0" xr:uid="{00000000-0006-0000-0200-000007000000}">
      <text>
        <r>
          <rPr>
            <b/>
            <sz val="9"/>
            <color indexed="81"/>
            <rFont val="Tahoma"/>
            <family val="2"/>
            <charset val="204"/>
          </rPr>
          <t>Антон:</t>
        </r>
        <r>
          <rPr>
            <sz val="9"/>
            <color indexed="81"/>
            <rFont val="Tahoma"/>
            <family val="2"/>
            <charset val="204"/>
          </rPr>
          <t xml:space="preserve">
24 мес</t>
        </r>
      </text>
    </comment>
    <comment ref="U33" authorId="1" shapeId="0" xr:uid="{00000000-0006-0000-0200-000008000000}">
      <text>
        <r>
          <rPr>
            <b/>
            <sz val="9"/>
            <color indexed="81"/>
            <rFont val="Tahoma"/>
            <family val="2"/>
            <charset val="204"/>
          </rPr>
          <t>Антон:</t>
        </r>
        <r>
          <rPr>
            <sz val="9"/>
            <color indexed="81"/>
            <rFont val="Tahoma"/>
            <family val="2"/>
            <charset val="204"/>
          </rPr>
          <t xml:space="preserve">
была ошибка, перевыдали</t>
        </r>
      </text>
    </comment>
    <comment ref="D77" authorId="0" shapeId="0" xr:uid="{00000000-0006-0000-0200-000009000000}">
      <text>
        <r>
          <rPr>
            <b/>
            <sz val="9"/>
            <color indexed="81"/>
            <rFont val="Tahoma"/>
            <family val="2"/>
            <charset val="204"/>
          </rPr>
          <t>Вахитова Елена:</t>
        </r>
        <r>
          <rPr>
            <sz val="9"/>
            <color indexed="81"/>
            <rFont val="Tahoma"/>
            <family val="2"/>
            <charset val="204"/>
          </rPr>
          <t xml:space="preserve">
ИЛИ 17/06???</t>
        </r>
      </text>
    </comment>
    <comment ref="G104" authorId="1" shapeId="0" xr:uid="{00000000-0006-0000-0200-00000A000000}">
      <text>
        <r>
          <rPr>
            <b/>
            <sz val="9"/>
            <color indexed="81"/>
            <rFont val="Tahoma"/>
            <family val="2"/>
            <charset val="204"/>
          </rPr>
          <t>Антон:</t>
        </r>
        <r>
          <rPr>
            <sz val="9"/>
            <color indexed="81"/>
            <rFont val="Tahoma"/>
            <family val="2"/>
            <charset val="204"/>
          </rPr>
          <t xml:space="preserve">
была ошибка - вместо мая - март, могут быть косяки в отчетности на 01 06 23</t>
        </r>
      </text>
    </comment>
    <comment ref="O125" authorId="1" shapeId="0" xr:uid="{00000000-0006-0000-0200-00000B000000}">
      <text>
        <r>
          <rPr>
            <b/>
            <sz val="9"/>
            <color indexed="81"/>
            <rFont val="Tahoma"/>
            <family val="2"/>
            <charset val="204"/>
          </rPr>
          <t>Антон:</t>
        </r>
        <r>
          <rPr>
            <sz val="9"/>
            <color indexed="81"/>
            <rFont val="Tahoma"/>
            <family val="2"/>
            <charset val="204"/>
          </rPr>
          <t xml:space="preserve">
24 мес</t>
        </r>
      </text>
    </comment>
    <comment ref="K200" authorId="1" shapeId="0" xr:uid="{00000000-0006-0000-0200-00000C000000}">
      <text>
        <r>
          <rPr>
            <b/>
            <sz val="9"/>
            <color indexed="81"/>
            <rFont val="Tahoma"/>
            <family val="2"/>
            <charset val="204"/>
          </rPr>
          <t>Антон:</t>
        </r>
        <r>
          <rPr>
            <sz val="9"/>
            <color indexed="81"/>
            <rFont val="Tahoma"/>
            <family val="2"/>
            <charset val="204"/>
          </rPr>
          <t xml:space="preserve">
СТАРЫЕ УСЛОВИЯ</t>
        </r>
      </text>
    </comment>
    <comment ref="K215" authorId="1" shapeId="0" xr:uid="{00000000-0006-0000-0200-00000D000000}">
      <text>
        <r>
          <rPr>
            <b/>
            <sz val="9"/>
            <color indexed="81"/>
            <rFont val="Tahoma"/>
            <family val="2"/>
            <charset val="204"/>
          </rPr>
          <t>Антон:</t>
        </r>
        <r>
          <rPr>
            <sz val="9"/>
            <color indexed="81"/>
            <rFont val="Tahoma"/>
            <family val="2"/>
            <charset val="204"/>
          </rPr>
          <t xml:space="preserve">
акция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Пользователь Windows</author>
    <author>Вахитова Елена</author>
    <author>Антон</author>
    <author>tc={89583152-A99A-4C31-85A6-1EB6ECCF22A4}</author>
    <author>Елена</author>
  </authors>
  <commentList>
    <comment ref="D2" authorId="0" shapeId="0" xr:uid="{00000000-0006-0000-0300-000001000000}">
      <text>
        <r>
          <rPr>
            <sz val="14"/>
            <color indexed="81"/>
            <rFont val="Times New Roman"/>
            <family val="1"/>
            <charset val="204"/>
          </rPr>
          <t>выпадающий список</t>
        </r>
      </text>
    </comment>
    <comment ref="E2" authorId="0" shapeId="0" xr:uid="{00000000-0006-0000-0300-000002000000}">
      <text>
        <r>
          <rPr>
            <sz val="14"/>
            <color indexed="81"/>
            <rFont val="Times New Roman"/>
            <family val="1"/>
            <charset val="204"/>
          </rPr>
          <t>выпадающий список</t>
        </r>
      </text>
    </comment>
    <comment ref="F2" authorId="0" shapeId="0" xr:uid="{00000000-0006-0000-0300-000003000000}">
      <text>
        <r>
          <rPr>
            <sz val="14"/>
            <color indexed="81"/>
            <rFont val="Times New Roman"/>
            <family val="1"/>
            <charset val="204"/>
          </rPr>
          <t>выпадающий список</t>
        </r>
      </text>
    </comment>
    <comment ref="I2" authorId="0" shapeId="0" xr:uid="{00000000-0006-0000-0300-000005000000}">
      <text>
        <r>
          <rPr>
            <sz val="14"/>
            <color indexed="81"/>
            <rFont val="Times New Roman"/>
            <family val="1"/>
            <charset val="204"/>
          </rPr>
          <t>Указывается дата начала и окончания договора</t>
        </r>
      </text>
    </comment>
    <comment ref="J2" authorId="1" shapeId="0" xr:uid="{00000000-0006-0000-0300-000006000000}">
      <text>
        <r>
          <rPr>
            <b/>
            <sz val="9"/>
            <color indexed="81"/>
            <rFont val="Tahoma"/>
            <family val="2"/>
            <charset val="204"/>
          </rPr>
          <t>ВЫПАДАЮЩИЙ СПИСОК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2" authorId="1" shapeId="0" xr:uid="{00000000-0006-0000-0300-000007000000}">
      <text>
        <r>
          <rPr>
            <b/>
            <sz val="9"/>
            <color indexed="81"/>
            <rFont val="Tahoma"/>
            <family val="2"/>
            <charset val="204"/>
          </rPr>
          <t>выпадающий список</t>
        </r>
      </text>
    </comment>
    <comment ref="G30" authorId="2" shapeId="0" xr:uid="{00000000-0006-0000-0300-00000D000000}">
      <text>
        <r>
          <rPr>
            <b/>
            <sz val="9"/>
            <color indexed="81"/>
            <rFont val="Tahoma"/>
            <family val="2"/>
            <charset val="204"/>
          </rPr>
          <t>Антон:</t>
        </r>
        <r>
          <rPr>
            <sz val="9"/>
            <color indexed="81"/>
            <rFont val="Tahoma"/>
            <family val="2"/>
            <charset val="204"/>
          </rPr>
          <t xml:space="preserve">
испр с 4,75% = 24/06, т.к. программа не моно = переворот</t>
        </r>
      </text>
    </comment>
    <comment ref="K139" authorId="2" shapeId="0" xr:uid="{00000000-0006-0000-0300-000019000000}">
      <text>
        <r>
          <rPr>
            <sz val="9"/>
            <color indexed="81"/>
            <rFont val="Tahoma"/>
            <family val="2"/>
            <charset val="204"/>
          </rPr>
          <t xml:space="preserve">юр адрес - озерск но бизнес в кыштыме
</t>
        </r>
      </text>
    </comment>
    <comment ref="K141" authorId="2" shapeId="0" xr:uid="{00000000-0006-0000-0300-00001A000000}">
      <text>
        <r>
          <rPr>
            <b/>
            <sz val="9"/>
            <color indexed="81"/>
            <rFont val="Tahoma"/>
            <family val="2"/>
            <charset val="204"/>
          </rPr>
          <t>Антон:</t>
        </r>
        <r>
          <rPr>
            <sz val="9"/>
            <color indexed="81"/>
            <rFont val="Tahoma"/>
            <family val="2"/>
            <charset val="204"/>
          </rPr>
          <t xml:space="preserve">
регистрация в чебаркуль</t>
        </r>
      </text>
    </comment>
    <comment ref="K158" authorId="2" shapeId="0" xr:uid="{00000000-0006-0000-0300-00001D000000}">
      <text>
        <r>
          <rPr>
            <b/>
            <sz val="9"/>
            <color indexed="81"/>
            <rFont val="Tahoma"/>
            <family val="2"/>
            <charset val="204"/>
          </rPr>
          <t>Антон:</t>
        </r>
        <r>
          <rPr>
            <sz val="9"/>
            <color indexed="81"/>
            <rFont val="Tahoma"/>
            <family val="2"/>
            <charset val="204"/>
          </rPr>
          <t xml:space="preserve">
была ошибка - миасс!</t>
        </r>
      </text>
    </comment>
    <comment ref="K161" authorId="3" shapeId="0" xr:uid="{00000000-0006-0000-0300-00001E000000}">
      <text>
        <r>
          <rPr>
            <sz val="11"/>
            <color theme="1"/>
            <rFont val="Calibri"/>
            <family val="2"/>
            <charset val="204"/>
            <scheme val="minor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Фактически бизнес в Челябинске</t>
        </r>
      </text>
    </comment>
    <comment ref="K225" authorId="2" shapeId="0" xr:uid="{05001877-229F-488D-8FD6-1E8B00AB0A05}">
      <text>
        <r>
          <rPr>
            <sz val="9"/>
            <color indexed="81"/>
            <rFont val="Tahoma"/>
            <family val="2"/>
            <charset val="204"/>
          </rPr>
          <t xml:space="preserve">
бизнес в др городе</t>
        </r>
      </text>
    </comment>
    <comment ref="B274" authorId="4" shapeId="0" xr:uid="{0E6D44C7-0897-4B32-9E75-D98C1A4979D4}">
      <text>
        <r>
          <rPr>
            <b/>
            <sz val="9"/>
            <color indexed="81"/>
            <rFont val="Tahoma"/>
            <family val="2"/>
            <charset val="204"/>
          </rPr>
          <t>Елена:</t>
        </r>
        <r>
          <rPr>
            <sz val="9"/>
            <color indexed="81"/>
            <rFont val="Tahoma"/>
            <family val="2"/>
            <charset val="204"/>
          </rPr>
          <t xml:space="preserve">
отказ от договора временно</t>
        </r>
      </text>
    </comment>
  </commentList>
</comments>
</file>

<file path=xl/sharedStrings.xml><?xml version="1.0" encoding="utf-8"?>
<sst xmlns="http://schemas.openxmlformats.org/spreadsheetml/2006/main" count="4252" uniqueCount="759">
  <si>
    <t>вид поддержки</t>
  </si>
  <si>
    <t>Размер процентной ставки по займу</t>
  </si>
  <si>
    <t>целевое использование</t>
  </si>
  <si>
    <t>Наименование заемщика</t>
  </si>
  <si>
    <t>Ответственный сотрудник, принявший заявку</t>
  </si>
  <si>
    <t>Челябинск</t>
  </si>
  <si>
    <t>Сатка</t>
  </si>
  <si>
    <t>Магнитогорск</t>
  </si>
  <si>
    <t>Копейск</t>
  </si>
  <si>
    <t>Южноуральск</t>
  </si>
  <si>
    <t>Миасс</t>
  </si>
  <si>
    <t>Коркино</t>
  </si>
  <si>
    <t>Златоуст</t>
  </si>
  <si>
    <t>Кыштым</t>
  </si>
  <si>
    <t>Чебаркуль</t>
  </si>
  <si>
    <t>-</t>
  </si>
  <si>
    <t>Канал продаж</t>
  </si>
  <si>
    <t>Номер договора</t>
  </si>
  <si>
    <t>Юрюзань</t>
  </si>
  <si>
    <t>ИНН</t>
  </si>
  <si>
    <t>Город</t>
  </si>
  <si>
    <t>новый</t>
  </si>
  <si>
    <t>финансовая поддержка</t>
  </si>
  <si>
    <t>предоставление микрозайма</t>
  </si>
  <si>
    <t>малое предприятие</t>
  </si>
  <si>
    <t>повторный</t>
  </si>
  <si>
    <t>Дорошина</t>
  </si>
  <si>
    <t>Ситникова</t>
  </si>
  <si>
    <t>Покудова</t>
  </si>
  <si>
    <t>Король</t>
  </si>
  <si>
    <t>ДП</t>
  </si>
  <si>
    <t>Матвеева</t>
  </si>
  <si>
    <t>Усть-Катав</t>
  </si>
  <si>
    <t>Озерск</t>
  </si>
  <si>
    <t>Снежинск</t>
  </si>
  <si>
    <t>предоставление займа</t>
  </si>
  <si>
    <t>моно</t>
  </si>
  <si>
    <t>Карабаш</t>
  </si>
  <si>
    <t>Верхний Уфалей</t>
  </si>
  <si>
    <t>Еманжелинск</t>
  </si>
  <si>
    <t>п. Увельский</t>
  </si>
  <si>
    <t>Касли</t>
  </si>
  <si>
    <t>Пласт</t>
  </si>
  <si>
    <t>НЕТ</t>
  </si>
  <si>
    <t>Катав-Ивановск</t>
  </si>
  <si>
    <t>Сведения о предоставленной поддержке  форма поддержки</t>
  </si>
  <si>
    <t>Дата принятия решения</t>
  </si>
  <si>
    <t>Наименование юридического лица или фамилия, имя и (при наличии) отчество индивидуального предпринимателя</t>
  </si>
  <si>
    <t>Идентификационный номер налогоплательщика (ИНН)</t>
  </si>
  <si>
    <t>Категория субъекта малого и среднего предпринимательства</t>
  </si>
  <si>
    <t>Сумма поддержки, сумм, руб.</t>
  </si>
  <si>
    <t>Срок оказания поддержки с…. По ….</t>
  </si>
  <si>
    <t>ДА</t>
  </si>
  <si>
    <t>МФО</t>
  </si>
  <si>
    <t>п. Бреды</t>
  </si>
  <si>
    <t>с. Варна</t>
  </si>
  <si>
    <t>с. Кизильское</t>
  </si>
  <si>
    <t>с. Миасское</t>
  </si>
  <si>
    <t>с. Долгодеревенское</t>
  </si>
  <si>
    <t>Аша</t>
  </si>
  <si>
    <t>Карталы</t>
  </si>
  <si>
    <t>Трехгорный</t>
  </si>
  <si>
    <t>Ставка,%</t>
  </si>
  <si>
    <t>Сумма, руб</t>
  </si>
  <si>
    <t>Субъект</t>
  </si>
  <si>
    <t>С/З</t>
  </si>
  <si>
    <t>МСП действ</t>
  </si>
  <si>
    <t>ЗАПОЛНЯЕМ</t>
  </si>
  <si>
    <t>НЕ ЗАПОЛНЯЕМ</t>
  </si>
  <si>
    <r>
      <t xml:space="preserve">Дата регистрации ППД 
</t>
    </r>
    <r>
      <rPr>
        <b/>
        <sz val="16"/>
        <color rgb="FFFF0000"/>
        <rFont val="Times New Roman"/>
        <family val="1"/>
        <charset val="204"/>
      </rPr>
      <t>(по 1С!)</t>
    </r>
  </si>
  <si>
    <r>
      <t>Дата принятия решения
(</t>
    </r>
    <r>
      <rPr>
        <b/>
        <sz val="16"/>
        <color rgb="FFFF0000"/>
        <rFont val="Times New Roman"/>
        <family val="1"/>
        <charset val="204"/>
      </rPr>
      <t>по протоколу!!!</t>
    </r>
    <r>
      <rPr>
        <b/>
        <sz val="16"/>
        <color theme="1"/>
        <rFont val="Times New Roman"/>
        <family val="1"/>
        <charset val="204"/>
      </rPr>
      <t>)</t>
    </r>
  </si>
  <si>
    <t>Признак клиента</t>
  </si>
  <si>
    <t>РЕЗУЛЬТАТ</t>
  </si>
  <si>
    <t>ВЫДАН</t>
  </si>
  <si>
    <t>ОТКАЗ КЛИЕНТА</t>
  </si>
  <si>
    <t>№ п/п сквозной</t>
  </si>
  <si>
    <t>№ п/п с нач года</t>
  </si>
  <si>
    <t>ВНОСИМ ВСЕ, ЧТО БЫЛО УТВЕРЖДЕНО, ДАЖЕ ЕСЛИ НЕ ВЫДАНО В ИТОГЕ!</t>
  </si>
  <si>
    <t>Вид поддержки</t>
  </si>
  <si>
    <t>счет</t>
  </si>
  <si>
    <t>МСП СТАРТ</t>
  </si>
  <si>
    <t>Доля моно</t>
  </si>
  <si>
    <t>Ср.взв</t>
  </si>
  <si>
    <t>займ на пополнение оборотных средств</t>
  </si>
  <si>
    <t>займ на инвестиционные цели</t>
  </si>
  <si>
    <t>займ на рефинансирование</t>
  </si>
  <si>
    <t>источник финансирования</t>
  </si>
  <si>
    <t>1 кв</t>
  </si>
  <si>
    <t>2 кв</t>
  </si>
  <si>
    <t>микропредприятие</t>
  </si>
  <si>
    <t>Прогресс</t>
  </si>
  <si>
    <t>Спецпрограмма</t>
  </si>
  <si>
    <t>Приоритет-ИЗ</t>
  </si>
  <si>
    <t>Приоритет-Эк</t>
  </si>
  <si>
    <t>ООО "Век Авто М"</t>
  </si>
  <si>
    <r>
      <t>Дата договора</t>
    </r>
    <r>
      <rPr>
        <b/>
        <sz val="16"/>
        <color rgb="FFFF0000"/>
        <rFont val="Times New Roman"/>
        <family val="1"/>
        <charset val="204"/>
      </rPr>
      <t xml:space="preserve"> </t>
    </r>
  </si>
  <si>
    <r>
      <t>дата выдачи (</t>
    </r>
    <r>
      <rPr>
        <b/>
        <sz val="16"/>
        <color rgb="FFFF0000"/>
        <rFont val="Times New Roman"/>
        <family val="1"/>
        <charset val="204"/>
      </rPr>
      <t>фактическая</t>
    </r>
    <r>
      <rPr>
        <b/>
        <sz val="16"/>
        <color theme="1"/>
        <rFont val="Times New Roman"/>
        <family val="1"/>
        <charset val="204"/>
      </rPr>
      <t>)</t>
    </r>
  </si>
  <si>
    <t>Курочкин</t>
  </si>
  <si>
    <t>ООО "Академ-Мет"</t>
  </si>
  <si>
    <t>программа</t>
  </si>
  <si>
    <t>город</t>
  </si>
  <si>
    <t>НЕ ТРОГАТЬ ЭТИ ЯЧЕЙКИ (они для проверки)</t>
  </si>
  <si>
    <t>3 кв без займов</t>
  </si>
  <si>
    <t>ООО "МТСК"</t>
  </si>
  <si>
    <t>ООО "Металлургкомплект"</t>
  </si>
  <si>
    <t>ООО "Конверсия-нефть"</t>
  </si>
  <si>
    <t>ООО "ЮЖУРАЛПРОМПАК"</t>
  </si>
  <si>
    <t>ИП Судраб А.Л.</t>
  </si>
  <si>
    <t>Брусков Даниил Вячеславович</t>
  </si>
  <si>
    <t>4 кв без займов</t>
  </si>
  <si>
    <t>год</t>
  </si>
  <si>
    <t>шт</t>
  </si>
  <si>
    <t>Федотов Алексей Викторович</t>
  </si>
  <si>
    <t>Катунькин Алексей Сергеевич</t>
  </si>
  <si>
    <t>ООО "Ника"</t>
  </si>
  <si>
    <t>Журнал регистрации заявок 2023 (ППД)</t>
  </si>
  <si>
    <t>капитализация МИКРО</t>
  </si>
  <si>
    <t>капитализация ЗАЙМЫ</t>
  </si>
  <si>
    <t>субсидия 23 г займы</t>
  </si>
  <si>
    <t>Спецусловия 
(в 2023 НЕ БОЛЕЕ 180 МЛН!)</t>
  </si>
  <si>
    <t>Кремлева</t>
  </si>
  <si>
    <t>ИП Сажина Ю.В.</t>
  </si>
  <si>
    <t>с 12.01.2023 по 11.01.2024</t>
  </si>
  <si>
    <t>ООО "Сталь-Инвест"</t>
  </si>
  <si>
    <t>с 12.01.2023 по 30.12.2024</t>
  </si>
  <si>
    <t>ИП Сухотеплый А.И.</t>
  </si>
  <si>
    <t>с 12.01.2023 по 30.12.2025</t>
  </si>
  <si>
    <t>ООО ТД "ВИКАС"</t>
  </si>
  <si>
    <t>с 13.01.2023 по 30.12.2024</t>
  </si>
  <si>
    <t>ИП Наумкина Оксана Сергеевна</t>
  </si>
  <si>
    <t>ИП Рыжкова Н.А.</t>
  </si>
  <si>
    <t>ИП Люц А.В.</t>
  </si>
  <si>
    <t>с 17.01.2023 по 16.01.2026</t>
  </si>
  <si>
    <t>ИП Лебедева М.Л.</t>
  </si>
  <si>
    <t>ООО "ЗЛАТАЗИМУТ"</t>
  </si>
  <si>
    <t>ИП Бестужева Оксана Викторовна</t>
  </si>
  <si>
    <t>ООО "Добрый доктор"</t>
  </si>
  <si>
    <t>ООО "ГОС ДИОН"</t>
  </si>
  <si>
    <t>ООО "МетМашКонструкции"</t>
  </si>
  <si>
    <t>с 30.01.2023 по 29.01.2026</t>
  </si>
  <si>
    <t>ИП Кондрашов Олег Владимирович</t>
  </si>
  <si>
    <t>ООО "СимВОЛ"</t>
  </si>
  <si>
    <t>ООО "Альпиндустрия"</t>
  </si>
  <si>
    <t>ООО "Интэнс-Проф"</t>
  </si>
  <si>
    <t>с 31.01.2023 по 30.01.2025</t>
  </si>
  <si>
    <t>ИП Колтышева Е.В.</t>
  </si>
  <si>
    <t>с 31.01.2023 по 30.01.2026</t>
  </si>
  <si>
    <t>ВКЛ транш</t>
  </si>
  <si>
    <t>ООО "АКтон"</t>
  </si>
  <si>
    <t>02.02.2023 по 30.01.2026</t>
  </si>
  <si>
    <t>ООО "Трактороград"</t>
  </si>
  <si>
    <t>ИП Люц Н.Н.</t>
  </si>
  <si>
    <t>02.02.2023 по 31.01.2025</t>
  </si>
  <si>
    <t>с 27.01.2023 по 24.01.2025</t>
  </si>
  <si>
    <t>ИП Лакомкин М.Н.</t>
  </si>
  <si>
    <t>07.02.2023 по 06.02.2026</t>
  </si>
  <si>
    <t>ООО УСМ</t>
  </si>
  <si>
    <t>ООО РМЗ ЭПМ</t>
  </si>
  <si>
    <t>ООО НПП "Промтехэмаль"</t>
  </si>
  <si>
    <t>08.02.2023 по 06.02.2026</t>
  </si>
  <si>
    <t>ИП Ускова Т.В.</t>
  </si>
  <si>
    <t>ИП Матлюк С.В.</t>
  </si>
  <si>
    <t>ООО "Деловой Дом"</t>
  </si>
  <si>
    <t>08.02.2023 по 07.02.2025</t>
  </si>
  <si>
    <t>09.02.2023 по 06.02.2026</t>
  </si>
  <si>
    <t>ИП Марков В.А.</t>
  </si>
  <si>
    <t>ООО "МЕГА-М"</t>
  </si>
  <si>
    <t>самозанятый гражданин</t>
  </si>
  <si>
    <t>13.02.2023 по 12.02.2026</t>
  </si>
  <si>
    <t>ООО "Пластик Лэнд"</t>
  </si>
  <si>
    <t>с 15.02.2023 по 14.02.2025</t>
  </si>
  <si>
    <t>ИП Гимадиева Ю.В.</t>
  </si>
  <si>
    <t>с 16.02.2023 по 13.02.2026</t>
  </si>
  <si>
    <t>ИП Алалина Екатерина Анатольевна</t>
  </si>
  <si>
    <t>ИП Селедцова Ирина Борисовна</t>
  </si>
  <si>
    <t>ИП Голубкова Е.А.</t>
  </si>
  <si>
    <t>с 20.02.2023 по 19.02.2026</t>
  </si>
  <si>
    <t>ИП Терский М.А.</t>
  </si>
  <si>
    <t>ИП Рогоза А.Р.</t>
  </si>
  <si>
    <t>ООО "Уральский кузнечный завод"</t>
  </si>
  <si>
    <t>с 21.02.2023 по 20.02.2025</t>
  </si>
  <si>
    <t>ИП Карпова Александра Юрьевна</t>
  </si>
  <si>
    <t>с 22.02.2023 по 20.02.2026</t>
  </si>
  <si>
    <t>ООО "Нейт"</t>
  </si>
  <si>
    <t>ООО ТД "АСП Урал"</t>
  </si>
  <si>
    <t>с 28.02.2023 по 27.02.2025</t>
  </si>
  <si>
    <t>с 28.02.2023 по 27.02.2026</t>
  </si>
  <si>
    <t>ООО "Арома-Ком"</t>
  </si>
  <si>
    <t>с 01.03.2023 по 27.02.2026</t>
  </si>
  <si>
    <t>ИП Куричев Артем Александрович</t>
  </si>
  <si>
    <t>ИП Зайнутдинова Ольга Леонидовна</t>
  </si>
  <si>
    <t>ООО "Нордбетон"</t>
  </si>
  <si>
    <t>09.03.2023 по 07.03.2025</t>
  </si>
  <si>
    <t>с 10.03.2023 по 06.03.2026</t>
  </si>
  <si>
    <t>ИП Смирнова Анна Евгеньевна</t>
  </si>
  <si>
    <t>ООО "ТОРГСНАБУРАЛ"</t>
  </si>
  <si>
    <t>ИП Быков Сергей Владимирович</t>
  </si>
  <si>
    <t>с 14.03.2023 по 13.03.2026</t>
  </si>
  <si>
    <t>с 13.03.2023 по 12.03.2025</t>
  </si>
  <si>
    <t>ООО "Спецтрейд"</t>
  </si>
  <si>
    <t>с 14.03.2023 по 13.03.2025</t>
  </si>
  <si>
    <t>ООО "УЦШ"</t>
  </si>
  <si>
    <t>ООО "ТК "УРАЛСБЫТ"</t>
  </si>
  <si>
    <t>ООО "СКВ"</t>
  </si>
  <si>
    <t>с 15.03.2023 по 14.03.2025</t>
  </si>
  <si>
    <t>20.03.2023 по 19.03.2026</t>
  </si>
  <si>
    <t>20.03.2023 по 19.09.2024</t>
  </si>
  <si>
    <t>ООО "МТПЗ"</t>
  </si>
  <si>
    <t>с 21.03.2023 по 20.03.2025</t>
  </si>
  <si>
    <t>с 21.03.2023 по 20.03.2026</t>
  </si>
  <si>
    <t>с 23.03.2023 по 20.03.2026</t>
  </si>
  <si>
    <t>ИП Хамидуллин М.Ю.</t>
  </si>
  <si>
    <t>с 23.03.2023 по 21.03.2025</t>
  </si>
  <si>
    <t>Моргунова Юлия Сергеевна</t>
  </si>
  <si>
    <t>ИП Хлызова Анна Александровна</t>
  </si>
  <si>
    <t xml:space="preserve">ИП Окунев Дмитрий Петрович </t>
  </si>
  <si>
    <t>с 24.03.2023 по 21.03.2025</t>
  </si>
  <si>
    <t>с 24.03.2023 по 23.03.2026</t>
  </si>
  <si>
    <t>с 27.03.2023 по 26.03.2025</t>
  </si>
  <si>
    <t>с 28.03.2023 по 27.03.2025</t>
  </si>
  <si>
    <t>Лазарева Любовь Геннадьевна</t>
  </si>
  <si>
    <t>ИП Зенчев Алексей Сергеевич</t>
  </si>
  <si>
    <t>с 30.03.2023 по 28.03.2025</t>
  </si>
  <si>
    <t>с 31.03.2023 по 30.03.2026</t>
  </si>
  <si>
    <t>Энгель Александра Эдуардовна</t>
  </si>
  <si>
    <t>с 31.03.2023 по 27.03.2026</t>
  </si>
  <si>
    <t>Шамбатуева Валентина Николаевна</t>
  </si>
  <si>
    <t>ООО "Прайм"</t>
  </si>
  <si>
    <t>ООО "Дэльмар"</t>
  </si>
  <si>
    <t>Позняк Оксана Анатольевна</t>
  </si>
  <si>
    <t>с 06.04.2023 по 03.04.2026</t>
  </si>
  <si>
    <t>Старт-24</t>
  </si>
  <si>
    <t>АО "УАПС"</t>
  </si>
  <si>
    <t>с 10.04.2023 по 09.04.2026</t>
  </si>
  <si>
    <t>ИП Иващенко К.В.</t>
  </si>
  <si>
    <t>ООО "Лазерная резка металла"</t>
  </si>
  <si>
    <t>с 11.04.2023 по 10.04.2026</t>
  </si>
  <si>
    <t>ООО "СУМС"</t>
  </si>
  <si>
    <t>ИП Волошок В.В.</t>
  </si>
  <si>
    <t>с 12.04.2023 по 10.04.2026</t>
  </si>
  <si>
    <t>АО "УЗВМ"</t>
  </si>
  <si>
    <t>ООО "Релай Авто Транс"</t>
  </si>
  <si>
    <t>ИП Колкий Павел Сергеевич</t>
  </si>
  <si>
    <t>с 14.04.2023 по 13.04.2026</t>
  </si>
  <si>
    <t>ООО "ЭНСО"</t>
  </si>
  <si>
    <t>система налогообложения (справочно)</t>
  </si>
  <si>
    <t>оценка финположения</t>
  </si>
  <si>
    <t>Приоритет-Оборона</t>
  </si>
  <si>
    <t>с 17.04.2023 по 16.04.2025</t>
  </si>
  <si>
    <t>ООО "Гранд-Здоровья"</t>
  </si>
  <si>
    <t>с 18.04.2023 по 17.04.2026</t>
  </si>
  <si>
    <t>с 18.04.2023 по 17.04.2024</t>
  </si>
  <si>
    <t>ИП Разенкова А.Б.</t>
  </si>
  <si>
    <t>с 18.04.2023 по 17.04.2025</t>
  </si>
  <si>
    <t>ИП Янкина И.М.</t>
  </si>
  <si>
    <t>Гузь Евгения Викторовна</t>
  </si>
  <si>
    <t>с 21.04.2023 по 20.04.2026</t>
  </si>
  <si>
    <t>ООО "СНАБЦЕНТР"</t>
  </si>
  <si>
    <t>ИП Андреев Д.М.</t>
  </si>
  <si>
    <t>745217109328</t>
  </si>
  <si>
    <t>с 25.04.2023 по 24.04.2025</t>
  </si>
  <si>
    <t>ООО "Алхимик"</t>
  </si>
  <si>
    <t>с 26.04.2023 по 25.04.2025</t>
  </si>
  <si>
    <t>ООО "РЕАЛСТРОЙ"</t>
  </si>
  <si>
    <t>с 27.04.2023 по 24.04.2026</t>
  </si>
  <si>
    <t>ООО "ЮУЦЭПБ"</t>
  </si>
  <si>
    <t>с 27.04.2023 по 25.04.2025</t>
  </si>
  <si>
    <t>ООО "ТД "ПРАЙД"</t>
  </si>
  <si>
    <t>740203150253</t>
  </si>
  <si>
    <t>с 04.05.2023 по 30.04.2026</t>
  </si>
  <si>
    <t>ИП Мирзакаев И.М.</t>
  </si>
  <si>
    <t>р.п. Сулея, Саткинский район</t>
  </si>
  <si>
    <t>ООО "Номиком"</t>
  </si>
  <si>
    <t>с 04.05.2023 по 30.04.2025</t>
  </si>
  <si>
    <t>ИП Бойко Степан Ильич</t>
  </si>
  <si>
    <t>ООО "ЗСО"</t>
  </si>
  <si>
    <t>ООО "Эверест"</t>
  </si>
  <si>
    <t>ИП Дурманова Е.В.</t>
  </si>
  <si>
    <t>ООО "Интегра"</t>
  </si>
  <si>
    <t>ИП Бобров Валерий Евгеньевич</t>
  </si>
  <si>
    <t>ООО Профпласт</t>
  </si>
  <si>
    <t>ООО ТД Ариан</t>
  </si>
  <si>
    <t>ИП Гарипова А.Д.</t>
  </si>
  <si>
    <t>с 15.05.2023 по 14.05.2026</t>
  </si>
  <si>
    <t>ООО ПКФ "Элвин"</t>
  </si>
  <si>
    <t>ООО "Эльполимермаш"</t>
  </si>
  <si>
    <t>с 16.05.2023 по 15.05.2025</t>
  </si>
  <si>
    <t>ООО "Агрохимик"</t>
  </si>
  <si>
    <t>с 17.05.2023 по 16.05.2025</t>
  </si>
  <si>
    <t>ООО "Р.О.С.ЭНЕРГО-ЧЕЛ"</t>
  </si>
  <si>
    <t>ИП Мошкова Е.А.</t>
  </si>
  <si>
    <t>ИП Аксенова Л.А.</t>
  </si>
  <si>
    <t>ООО "ПРОДИС"</t>
  </si>
  <si>
    <t>с 19.05.2023 по 16.05.2025</t>
  </si>
  <si>
    <t>ООО "УРАЛВЕСТТОРГ"</t>
  </si>
  <si>
    <t>ООО "Универсал"</t>
  </si>
  <si>
    <t>ООО "Метпрайм"</t>
  </si>
  <si>
    <t>ИП Буянова Р.А.</t>
  </si>
  <si>
    <t>с 23.05.2023 по 22.05.2026</t>
  </si>
  <si>
    <t>ООО "РегионТехСервис"</t>
  </si>
  <si>
    <t>ООО "Вибокс"</t>
  </si>
  <si>
    <t>с 24.05.2023 по 23.05.2024</t>
  </si>
  <si>
    <t>ООО "Максгарант"</t>
  </si>
  <si>
    <t>с 24.05.2023 по 23.05.2025</t>
  </si>
  <si>
    <t>ИП Беркутов Кирилл Николаевич</t>
  </si>
  <si>
    <t>ИП Порядина И.Б.</t>
  </si>
  <si>
    <t>741704112571</t>
  </si>
  <si>
    <t>с 25.05.2023 по 24.05.2024</t>
  </si>
  <si>
    <t>с 26.05.2023 по 23.05.2025</t>
  </si>
  <si>
    <t>ООО "ЧелябХимСинтез"</t>
  </si>
  <si>
    <t>с 26.05.2023 по 25.05.2026</t>
  </si>
  <si>
    <t>с 24.05.2023 по 22.05.2026</t>
  </si>
  <si>
    <t>ИП Седин Р.Н.</t>
  </si>
  <si>
    <t>с 29.05.2023 по 28.05.2025</t>
  </si>
  <si>
    <t>ООО "ТПК"Фаворит"</t>
  </si>
  <si>
    <t>с 30.05.2023 по 29.05.2026</t>
  </si>
  <si>
    <t>ООО "Камелот"</t>
  </si>
  <si>
    <t>ООО "Трансресурс"</t>
  </si>
  <si>
    <t>ИП Пупырев С.С.</t>
  </si>
  <si>
    <t>с 30.05.2023 по 29.05.2025</t>
  </si>
  <si>
    <t>с 30.05.2023 по 29.11.2023</t>
  </si>
  <si>
    <t>ООО "Амиго-Медиа"</t>
  </si>
  <si>
    <t>ИП Мхитарян К.Ф.</t>
  </si>
  <si>
    <t>741300012540</t>
  </si>
  <si>
    <t>с 31.05.2023 по 30.05.2025</t>
  </si>
  <si>
    <t>0201013320</t>
  </si>
  <si>
    <t>с 18.05.2023 по 15.05.2026</t>
  </si>
  <si>
    <t>ИП Плеханов Г.Ю.</t>
  </si>
  <si>
    <t>УСН, патент</t>
  </si>
  <si>
    <t>хорошее</t>
  </si>
  <si>
    <t>Гуда Юлия Юрьевна</t>
  </si>
  <si>
    <t>ИП Павлова Ольга Викторовна</t>
  </si>
  <si>
    <t>ООО "Инженерно индустриальный центр"</t>
  </si>
  <si>
    <t>с 02.06.2023 по 01.06.2026</t>
  </si>
  <si>
    <t>ИП Малятова А.Ю.</t>
  </si>
  <si>
    <t>с 01.06.2023 по 29.05.2026</t>
  </si>
  <si>
    <t>с 02.06.2023 по 30.05.2025</t>
  </si>
  <si>
    <t>Баймухаметов Артём Сайфулович</t>
  </si>
  <si>
    <t>с 05.06.2023 по 04.06.2026</t>
  </si>
  <si>
    <t>ООО "ПТК "СОНАТА"</t>
  </si>
  <si>
    <t>ИП Волошина В.А.</t>
  </si>
  <si>
    <t>с 08.06.2023 по 06.06.2025</t>
  </si>
  <si>
    <t>с 08.06.2023 по 05.06.2026</t>
  </si>
  <si>
    <t>08.06.2023 по 06.06.2025</t>
  </si>
  <si>
    <t>ООО "ТИТ"</t>
  </si>
  <si>
    <t>Старт ИП-СЗ</t>
  </si>
  <si>
    <t>с 09.06.2023 по 08.06.2026</t>
  </si>
  <si>
    <t>с 13.06.2023 по 11.06.2026</t>
  </si>
  <si>
    <t>ИП Полозюк П.Ю.</t>
  </si>
  <si>
    <t>741003011705</t>
  </si>
  <si>
    <t>ООО "Стройпоставка"</t>
  </si>
  <si>
    <t>ООО "Профоборудование-Урал"</t>
  </si>
  <si>
    <t>ИП Варлакова Е.Ю.</t>
  </si>
  <si>
    <t>ИП Диденко Ирина Николаевна</t>
  </si>
  <si>
    <t>ИП Субач И.В.</t>
  </si>
  <si>
    <t>с 15.06.2023 по 11.06.2026</t>
  </si>
  <si>
    <t>с 15.06.2023 по 13.06.2025</t>
  </si>
  <si>
    <t>с 16.06.2023 по 15.06.2026</t>
  </si>
  <si>
    <t>744409274228</t>
  </si>
  <si>
    <t>c 16.06.2023 по 15.06.2026</t>
  </si>
  <si>
    <t>7447302300</t>
  </si>
  <si>
    <t>ООО Татис</t>
  </si>
  <si>
    <t>с 16.06.2023 по 13.06.2025</t>
  </si>
  <si>
    <t>ОСНО</t>
  </si>
  <si>
    <t>патент</t>
  </si>
  <si>
    <t>УСН</t>
  </si>
  <si>
    <t>среднее</t>
  </si>
  <si>
    <t>НПД</t>
  </si>
  <si>
    <t>с 20.06.2023 по 19.06.2026</t>
  </si>
  <si>
    <t>с 20.06.2023 по 19.06.2025</t>
  </si>
  <si>
    <t>ИП Малькова Татьяна Викторовна</t>
  </si>
  <si>
    <t>ИП Елыков В.Г.</t>
  </si>
  <si>
    <t>с 21.06.2023 по 20.06.2025</t>
  </si>
  <si>
    <t>с 26.06.2023 по 25.06.2025</t>
  </si>
  <si>
    <t>744913903124</t>
  </si>
  <si>
    <t>с 26.06.2023 по 25.06.2026</t>
  </si>
  <si>
    <t>ИП Верходанова Н.А.</t>
  </si>
  <si>
    <t>744716453476</t>
  </si>
  <si>
    <t>с 27.06.2023 по 26.06.2026</t>
  </si>
  <si>
    <t>ИП Осипова Н.Н.</t>
  </si>
  <si>
    <t>ИП Мальгин Александр Андреевич</t>
  </si>
  <si>
    <t>с 28.06.2023 по 26.06.2026</t>
  </si>
  <si>
    <t>ООО ТД "АЛТ"</t>
  </si>
  <si>
    <t>с 28.06.2023 по 27.06.2025</t>
  </si>
  <si>
    <t>с 29.06.2023 по 26.06.2026</t>
  </si>
  <si>
    <t>с 30.06.2023 по 29.06.2026</t>
  </si>
  <si>
    <t>патент, УСН</t>
  </si>
  <si>
    <t>ООО "ГарантАвто"</t>
  </si>
  <si>
    <t>ООО "ММЦ "Синара"</t>
  </si>
  <si>
    <t>ООО «Мясной континент»</t>
  </si>
  <si>
    <t>с 03.07.2023 по 02.07.2025</t>
  </si>
  <si>
    <t>с 04.07.2023 по 03.07.2025</t>
  </si>
  <si>
    <t>ИП Самойлов А.А.</t>
  </si>
  <si>
    <t>с 06.07.2023 по 04.07.2025</t>
  </si>
  <si>
    <t>с 07.07.2023 по 06.07.2026</t>
  </si>
  <si>
    <t>ИП Степанов Г.В.</t>
  </si>
  <si>
    <t>ООО "Сенат"</t>
  </si>
  <si>
    <t>с 10.07.2023 по 09.07.2026</t>
  </si>
  <si>
    <t>ИП Юздова М.А.</t>
  </si>
  <si>
    <t>ООО "АРИ"</t>
  </si>
  <si>
    <t>ООО "Экодор"</t>
  </si>
  <si>
    <t>ООО ТД "Челябспецсталь"</t>
  </si>
  <si>
    <t>ИП Гайнанов Д.Н.</t>
  </si>
  <si>
    <t>Хорошее</t>
  </si>
  <si>
    <t>с 13.07.2023 по 10.07.2026</t>
  </si>
  <si>
    <t>ИП Вагнер А.М.</t>
  </si>
  <si>
    <t>ООО "Уралинструмент-С"</t>
  </si>
  <si>
    <t>745208810431</t>
  </si>
  <si>
    <t>с 17.07.2023 по 16.07.2025</t>
  </si>
  <si>
    <t>ООО "Выбор комфорта Сатка"</t>
  </si>
  <si>
    <t>с 17.07.2023 по 16.07.2026</t>
  </si>
  <si>
    <t>ООО "Виктория"</t>
  </si>
  <si>
    <t>с 18.07.2023 по 17.07.2026</t>
  </si>
  <si>
    <t>ООО "Моттекс"</t>
  </si>
  <si>
    <t>ООО ПСК "Ремстрой-Техника"</t>
  </si>
  <si>
    <t>с 19.07.2023 по 18.07.2025</t>
  </si>
  <si>
    <t>ИП Айвазян А.Д.</t>
  </si>
  <si>
    <t>с 20.07.2023 по 18.07.2025</t>
  </si>
  <si>
    <t>ИП Кичигин Михаил Парфирьевич</t>
  </si>
  <si>
    <t>УСНО</t>
  </si>
  <si>
    <t>ТЭО</t>
  </si>
  <si>
    <t>ООО "Дэлфин"</t>
  </si>
  <si>
    <t>ИП Пак А.Г.</t>
  </si>
  <si>
    <t>ИП Давыдов Е.В.</t>
  </si>
  <si>
    <t>741205743839</t>
  </si>
  <si>
    <t>УСНО, патент</t>
  </si>
  <si>
    <t>с 25.07.2023 по 24.07.2025</t>
  </si>
  <si>
    <t>ИП Колотилин Е.В.</t>
  </si>
  <si>
    <t xml:space="preserve">ООО «Моттекс Индастри» </t>
  </si>
  <si>
    <t>с 26.07.2023 по 25.07.2025</t>
  </si>
  <si>
    <t>с 26.07.2023 по 24.07.2025</t>
  </si>
  <si>
    <t>с 26.07.2023 по 24.07.2026</t>
  </si>
  <si>
    <t>591403876139</t>
  </si>
  <si>
    <t>с 28.07.2023 по 25.07.2025</t>
  </si>
  <si>
    <t>с 28.07.2023 по 27.07.2026</t>
  </si>
  <si>
    <t>с 24.07.2023 по 23.07.2026</t>
  </si>
  <si>
    <t>ООО "Мелетий"</t>
  </si>
  <si>
    <t>741507547608</t>
  </si>
  <si>
    <t>741211000013</t>
  </si>
  <si>
    <t>с 01.08.2023 по 31.07.2025</t>
  </si>
  <si>
    <t>Фомин Ф.А.</t>
  </si>
  <si>
    <t>с 02.08.2023 по 31.07.2026</t>
  </si>
  <si>
    <t>ООО "Белый Квадрат"</t>
  </si>
  <si>
    <t>с 03.08.2023 по 01.08.2025</t>
  </si>
  <si>
    <t>с 04.08.2023 по 01.08.2025</t>
  </si>
  <si>
    <t>Боровинских К.А.</t>
  </si>
  <si>
    <t>с 04.08.2023 по 03.08.2026</t>
  </si>
  <si>
    <t>ООО "УКС"</t>
  </si>
  <si>
    <t>с 07.08.2023 по 06.08.2026</t>
  </si>
  <si>
    <t>ИП Потеряев Василий Иванович</t>
  </si>
  <si>
    <t>с 09.08.2023 по 07.08.2026</t>
  </si>
  <si>
    <t>ООО "ЛидерЭнерго"</t>
  </si>
  <si>
    <t>с 10.08.2023 по 08.08.2025</t>
  </si>
  <si>
    <t xml:space="preserve"> ООО "Радуга Логистики"</t>
  </si>
  <si>
    <t>ООО "Зевс-М"</t>
  </si>
  <si>
    <t>ООО "Уралпромтехника"</t>
  </si>
  <si>
    <t>с 15.08.2023 по 14.08.2026</t>
  </si>
  <si>
    <t>744720249843</t>
  </si>
  <si>
    <t>ООО "Экран"</t>
  </si>
  <si>
    <t>с 17.08.2023 по 14.08.2026</t>
  </si>
  <si>
    <t>ООО "Удачная покупка"</t>
  </si>
  <si>
    <t>ООО "Южный рынок-2"</t>
  </si>
  <si>
    <t>ООО "Спектр"</t>
  </si>
  <si>
    <t>ООО "Элко"</t>
  </si>
  <si>
    <t>с 28.08.2023 по 27.08.2025</t>
  </si>
  <si>
    <t>ЗАО "НПО Центр химических технологий"</t>
  </si>
  <si>
    <t>с 29.08.2023 по 28.08.2025</t>
  </si>
  <si>
    <t>ИП Кузьмин Илья Анатольевич</t>
  </si>
  <si>
    <t>ИП Павлов Евгений Викторович</t>
  </si>
  <si>
    <t>ИП Гильфанова И.А.</t>
  </si>
  <si>
    <t>с 29.08.2023 по 28.08.2026</t>
  </si>
  <si>
    <t>с 30.08.2023 по 29.08.2025</t>
  </si>
  <si>
    <t>с 31.08.2023 по 28.08.2026</t>
  </si>
  <si>
    <t>с 31.08.2023 по 29.08.2025</t>
  </si>
  <si>
    <t>с 01.09.2023 по 31.08.2026</t>
  </si>
  <si>
    <t>займ на инвестиционные цели и пополнение оборотных средств</t>
  </si>
  <si>
    <t>займ на исполнение контрактов</t>
  </si>
  <si>
    <t>ООО "Чистый дом Урал"</t>
  </si>
  <si>
    <t>ИП Пономарев Р.В.</t>
  </si>
  <si>
    <t>ООО "Строй-проект"</t>
  </si>
  <si>
    <t>с 06.09.2023 по 25.03.2024</t>
  </si>
  <si>
    <t>ИП Максимова Т.В.</t>
  </si>
  <si>
    <t>с 07.09.2023 по 04.09.2026</t>
  </si>
  <si>
    <t>ИП Табачников С.Б.</t>
  </si>
  <si>
    <t>с 08.09.2023 по 05.09.2025</t>
  </si>
  <si>
    <t>ИП Зотов Ярослав Сергеевич</t>
  </si>
  <si>
    <t>08.09.2023 по 07.09.2026</t>
  </si>
  <si>
    <t>ООО "КАСКАД-ТОРГ"</t>
  </si>
  <si>
    <t>ИП Беляев Алексей Викторович</t>
  </si>
  <si>
    <t>ООО "Уралресурс"</t>
  </si>
  <si>
    <t>11.09.2023 по 10.09.2026</t>
  </si>
  <si>
    <t>14.09.2023 по 12.09.2025</t>
  </si>
  <si>
    <t>с 14.09.2023 по 11.09.2026</t>
  </si>
  <si>
    <t>с 11.04.2023 по 10.09.2025</t>
  </si>
  <si>
    <t>ООО ПКФ "Калипсо"</t>
  </si>
  <si>
    <t>с 15.09.2023 по 14.09.2026</t>
  </si>
  <si>
    <t>с 19.09.2023 по 18.09.2026</t>
  </si>
  <si>
    <t>ООО "Гелион"</t>
  </si>
  <si>
    <t>с 20.09.2023 по 19.09.2025</t>
  </si>
  <si>
    <t>с 20.09.2023 по 18.09.2026</t>
  </si>
  <si>
    <t>с 21.09.2023 по 18.09.2026</t>
  </si>
  <si>
    <t>ИП Торшина Наталья Владимировна</t>
  </si>
  <si>
    <t>с 22.09.2023 по 21.09.2026</t>
  </si>
  <si>
    <t>ООО ТК "НОЯБРЬ"</t>
  </si>
  <si>
    <t>ТУТ ФОРМУЛА!!!</t>
  </si>
  <si>
    <t>ИП Шмаков Олег Анатольевич</t>
  </si>
  <si>
    <t>с 25.09.2023 по 24.09.2026</t>
  </si>
  <si>
    <t>ООО "Сити Партнер"</t>
  </si>
  <si>
    <t>с 26.09.2023 по 25.09.2026</t>
  </si>
  <si>
    <t>ООО "Уралэнергомаш"</t>
  </si>
  <si>
    <t>ИП Буслаев Михаил Юрьевич</t>
  </si>
  <si>
    <t>741515372542</t>
  </si>
  <si>
    <t>с 27.09.2023 по 25.09.2026</t>
  </si>
  <si>
    <t>с 28.09.2023 по 25.09.2026</t>
  </si>
  <si>
    <t>с 28.09.2023 по 26.09.2026</t>
  </si>
  <si>
    <t>с 28.09.2023 по 26.09.2025</t>
  </si>
  <si>
    <t>041106240095</t>
  </si>
  <si>
    <t>ИП Иващенко В.В.</t>
  </si>
  <si>
    <t>ИП Ищенко Т.Г.</t>
  </si>
  <si>
    <t>ООО "ДОРСТРОЙТЕХ"</t>
  </si>
  <si>
    <t>ООО "МТПК"</t>
  </si>
  <si>
    <t>744907038696</t>
  </si>
  <si>
    <t>ООО "АВК ПЛАСТ"</t>
  </si>
  <si>
    <t>ИП Сафарова Р.Р.</t>
  </si>
  <si>
    <t>ООО "НВК Групп"</t>
  </si>
  <si>
    <t>745203427899</t>
  </si>
  <si>
    <t>ИП Коноплев В.Б.</t>
  </si>
  <si>
    <t>743808184655</t>
  </si>
  <si>
    <t>741000457837</t>
  </si>
  <si>
    <t>745605084627</t>
  </si>
  <si>
    <t>ООО "МиассМедцентр"</t>
  </si>
  <si>
    <t>7415101175</t>
  </si>
  <si>
    <t>7456051163</t>
  </si>
  <si>
    <t>Информация о наличии нарушения порядка и условий предоставления поддержки</t>
  </si>
  <si>
    <t>ООО ЛК "АДЕЛЬТРАНС"</t>
  </si>
  <si>
    <t>ООО ТЭК "АВТОНОРМА"</t>
  </si>
  <si>
    <t>Ялаков Антон Маратович</t>
  </si>
  <si>
    <t>ИП Фролова Э.Р.</t>
  </si>
  <si>
    <t>Размышкина Анна Николаевна</t>
  </si>
  <si>
    <t>ИП Калинин А.В.</t>
  </si>
  <si>
    <t>ИП Иргалин Д.Т.</t>
  </si>
  <si>
    <t>ООО "МТПК" Магнитка</t>
  </si>
  <si>
    <t>Киселева Юлия Павловна</t>
  </si>
  <si>
    <t>ООО "Авимаш"</t>
  </si>
  <si>
    <t>ИП Бикмухаметов Ф.Г.</t>
  </si>
  <si>
    <t>ИП Бикмухаметова Ф.С.</t>
  </si>
  <si>
    <t>Зайцева Елена Игоревна</t>
  </si>
  <si>
    <t>ИП Крынина Л.В.</t>
  </si>
  <si>
    <t>ООО "Митхом"</t>
  </si>
  <si>
    <t>ИП Васильев Павел Константинович</t>
  </si>
  <si>
    <t>ООО "Трактор"</t>
  </si>
  <si>
    <t>ООО ТД "ЭЛЕКТРОНИКА"</t>
  </si>
  <si>
    <t xml:space="preserve">ИП Яковлев А.И. </t>
  </si>
  <si>
    <t>Лепихина Е.А.</t>
  </si>
  <si>
    <t>ИП Мухаметзянов А.Г.</t>
  </si>
  <si>
    <t>ООО ПКФ "Златснабкомплектсервис"</t>
  </si>
  <si>
    <t>ООО «Торговое оборудование»</t>
  </si>
  <si>
    <t>ИП Широков А.А.</t>
  </si>
  <si>
    <t>ООО "Олив"</t>
  </si>
  <si>
    <t>ИП Крюков М.А.</t>
  </si>
  <si>
    <t>ИП Сатгалеев Д.Ф.</t>
  </si>
  <si>
    <t>ООО "Велий"</t>
  </si>
  <si>
    <t>ИП Бещук Антон Васильевич</t>
  </si>
  <si>
    <t>ООО "Урал автомат"</t>
  </si>
  <si>
    <t>ИП Ичев Вадим Александрович</t>
  </si>
  <si>
    <t>ООО "Реалмаш"</t>
  </si>
  <si>
    <t>ИП Комкин О.В.</t>
  </si>
  <si>
    <t>ООО "Два Стахановца"</t>
  </si>
  <si>
    <t>ИП Валеева Г.Г.</t>
  </si>
  <si>
    <t>Ангелович Ирина Львовна</t>
  </si>
  <si>
    <t>ИП Колягин А.П.</t>
  </si>
  <si>
    <t>ООО "Мир тяжелых механизмов"</t>
  </si>
  <si>
    <t>ООО "Школа чемпионов"</t>
  </si>
  <si>
    <t>ООО "АВТОМОТИВ"</t>
  </si>
  <si>
    <t>ИП Абросимов А.Ю.</t>
  </si>
  <si>
    <t>ИП Скалина Д.Г.</t>
  </si>
  <si>
    <t>ИП Скалин К.В.</t>
  </si>
  <si>
    <t>Гайдуков Алексей Сергеевич</t>
  </si>
  <si>
    <t>ИП Чащихина Ю.Ю.</t>
  </si>
  <si>
    <t>ИП Пономарев В.Ю.</t>
  </si>
  <si>
    <t>ООО "А2РУС"</t>
  </si>
  <si>
    <t>ИП Бурдуковская Е.М.</t>
  </si>
  <si>
    <t>ООО "Каменный пояс"</t>
  </si>
  <si>
    <t>ООО "ТВОЙ СТИЛЬ"</t>
  </si>
  <si>
    <t>ООО "СТИЛЬНАЯ Я"</t>
  </si>
  <si>
    <t>ООО "Уральская международная торговая компания"</t>
  </si>
  <si>
    <t>ООО "Центр дерева"</t>
  </si>
  <si>
    <t>ИП Сохачевский Константин Валерьевич</t>
  </si>
  <si>
    <t>ООО "Малахит"</t>
  </si>
  <si>
    <t>ИП Матвеев В.В.</t>
  </si>
  <si>
    <t>Магулова Ольга Андреевна</t>
  </si>
  <si>
    <t>ООО "Рубикон"</t>
  </si>
  <si>
    <t>ИП Никитинская Л.В.</t>
  </si>
  <si>
    <t>ООО "Челсис"</t>
  </si>
  <si>
    <t>ООО "СИМВОЛ"</t>
  </si>
  <si>
    <t>ИП Олудин Сергей Александрович</t>
  </si>
  <si>
    <t>ИП Игуменщев Сергей Васильевич</t>
  </si>
  <si>
    <t>ИП Галимов Михаил Франсович</t>
  </si>
  <si>
    <t>ООО "Антарас"</t>
  </si>
  <si>
    <t>ООО «ЦКЗ «Премиум Эстетикс»</t>
  </si>
  <si>
    <t>ИП Гнеушев Александр Евгеньевич</t>
  </si>
  <si>
    <t>ООО "Азот"</t>
  </si>
  <si>
    <t>ООО "Комплексное обеспечение"</t>
  </si>
  <si>
    <t>ООО "СП "Гражданская защита"</t>
  </si>
  <si>
    <t>ИП Корнилов Георгий Григорьевич</t>
  </si>
  <si>
    <t>ИП Голушков Сергей Михайлович</t>
  </si>
  <si>
    <t>ИП Панюшкина Светлана Владимировна</t>
  </si>
  <si>
    <t xml:space="preserve">ООО «Спецавтоматика» </t>
  </si>
  <si>
    <t>ООО "Третий элемент"</t>
  </si>
  <si>
    <t>ООО "Мед-Пром"</t>
  </si>
  <si>
    <t>ООО "АЙ-ТИ-ДЖИ КОНСАЛТИНГ"</t>
  </si>
  <si>
    <t>7451374763</t>
  </si>
  <si>
    <t>7451415378</t>
  </si>
  <si>
    <t>741512526755</t>
  </si>
  <si>
    <t>744501469250</t>
  </si>
  <si>
    <t>744800000178</t>
  </si>
  <si>
    <t>744805372420</t>
  </si>
  <si>
    <t>741511131994</t>
  </si>
  <si>
    <t>7456023776</t>
  </si>
  <si>
    <t>7459005888</t>
  </si>
  <si>
    <t>745601107778</t>
  </si>
  <si>
    <t>7415112561</t>
  </si>
  <si>
    <t>743401128505</t>
  </si>
  <si>
    <t>743401615435</t>
  </si>
  <si>
    <t>740415545535</t>
  </si>
  <si>
    <t>744407706440</t>
  </si>
  <si>
    <t>7449143409</t>
  </si>
  <si>
    <t>745213866447</t>
  </si>
  <si>
    <t>7403004931</t>
  </si>
  <si>
    <t>7413021090</t>
  </si>
  <si>
    <t>742405466849</t>
  </si>
  <si>
    <t>742205000641</t>
  </si>
  <si>
    <t>7404038073</t>
  </si>
  <si>
    <t>7452111326</t>
  </si>
  <si>
    <t>740400180137</t>
  </si>
  <si>
    <t>7447284972</t>
  </si>
  <si>
    <t>7456023864</t>
  </si>
  <si>
    <t>744405440509</t>
  </si>
  <si>
    <t>741705680182</t>
  </si>
  <si>
    <t>740420204347</t>
  </si>
  <si>
    <t>7444062114</t>
  </si>
  <si>
    <t>741301831005</t>
  </si>
  <si>
    <t>7415081899</t>
  </si>
  <si>
    <t>742534223266</t>
  </si>
  <si>
    <t>7447204818</t>
  </si>
  <si>
    <t>744512690133</t>
  </si>
  <si>
    <t>745307425399</t>
  </si>
  <si>
    <t>745203105309</t>
  </si>
  <si>
    <t>7453349667</t>
  </si>
  <si>
    <t>7444046105</t>
  </si>
  <si>
    <t>7445046115</t>
  </si>
  <si>
    <t>741108505170</t>
  </si>
  <si>
    <t>744922344360</t>
  </si>
  <si>
    <t>740414550162</t>
  </si>
  <si>
    <t>742002506104</t>
  </si>
  <si>
    <t>744700247630</t>
  </si>
  <si>
    <t>7460063193</t>
  </si>
  <si>
    <t>744812188735</t>
  </si>
  <si>
    <t>7409000605</t>
  </si>
  <si>
    <t>7448242534</t>
  </si>
  <si>
    <t>7448252130</t>
  </si>
  <si>
    <t>741300708506</t>
  </si>
  <si>
    <t>7415102267</t>
  </si>
  <si>
    <t>7447312010</t>
  </si>
  <si>
    <t>744400076581</t>
  </si>
  <si>
    <t>7413021598</t>
  </si>
  <si>
    <t>744802793691</t>
  </si>
  <si>
    <t>741706770311</t>
  </si>
  <si>
    <t>7455021141</t>
  </si>
  <si>
    <t>740402319514</t>
  </si>
  <si>
    <t>7452164840</t>
  </si>
  <si>
    <t>7456036172</t>
  </si>
  <si>
    <t>740410084270</t>
  </si>
  <si>
    <t>743100030993</t>
  </si>
  <si>
    <t>741705535971</t>
  </si>
  <si>
    <t>7448252839</t>
  </si>
  <si>
    <t>744409793960</t>
  </si>
  <si>
    <t>7417008894</t>
  </si>
  <si>
    <t>7452159864</t>
  </si>
  <si>
    <t>7415022830</t>
  </si>
  <si>
    <t>741204036065</t>
  </si>
  <si>
    <t>741511642999</t>
  </si>
  <si>
    <t>741500175735</t>
  </si>
  <si>
    <t>7445002809</t>
  </si>
  <si>
    <t>7452163772</t>
  </si>
  <si>
    <t>7447311930</t>
  </si>
  <si>
    <t>7453339193</t>
  </si>
  <si>
    <t>с 02.10.2023 по 01.10.2025</t>
  </si>
  <si>
    <t>с 04.10.2023 по 03.10.2025</t>
  </si>
  <si>
    <t>с 05.10.2023 по 03.10.2026</t>
  </si>
  <si>
    <t>с 05.10.2023 по 03.10.2025</t>
  </si>
  <si>
    <t>с 06.10.2023 по 03.10.2025</t>
  </si>
  <si>
    <t>с 09.10.2023 по 08.10.2025</t>
  </si>
  <si>
    <t>с 10.10.2023 по 09.10.2025</t>
  </si>
  <si>
    <t>с 11.10.2023 по 09.10.2026</t>
  </si>
  <si>
    <t>с 12.10.2023 по 10.10.2025</t>
  </si>
  <si>
    <t>с 12.10.2023 по 09.10.2026</t>
  </si>
  <si>
    <t>17.10.2023 по 16.10.2026</t>
  </si>
  <si>
    <t>с 17.10.2023 по 16.10.2025</t>
  </si>
  <si>
    <t>с 18.10.2023 по 16.10.2026</t>
  </si>
  <si>
    <t>с 18.10.2023 по 17.10.2025</t>
  </si>
  <si>
    <t>18.10.2023 по 16.10.2026</t>
  </si>
  <si>
    <t>с 20.10.2023 по 17.10.2025</t>
  </si>
  <si>
    <t>с 23.10.2023 по 22.10.2026</t>
  </si>
  <si>
    <t>с 23.10.2023 по 22.10.2025</t>
  </si>
  <si>
    <t>23.10.2023 по 22.10.2026</t>
  </si>
  <si>
    <t>24.10.2023 по 23.10.2025</t>
  </si>
  <si>
    <t>24.10.2023 по 23.10.2026</t>
  </si>
  <si>
    <t>с 26.10.2023 по 23.10.2026</t>
  </si>
  <si>
    <t>с 27.10.2023 по 25.10.2024</t>
  </si>
  <si>
    <t>с 30.10.2023 по 29.10.2025</t>
  </si>
  <si>
    <t>с 30.10.2023 по 29.10.2026</t>
  </si>
  <si>
    <t>с 31.10.2023 по 30.10.2025</t>
  </si>
  <si>
    <t>с 31.20.2023 по 30.10.2026</t>
  </si>
  <si>
    <t>с 31.10.2023 по 30.10.2026</t>
  </si>
  <si>
    <t>с 01.11.2023 по 30.10.2025</t>
  </si>
  <si>
    <t>с 02.11.2023 по 30.10.2026</t>
  </si>
  <si>
    <t>с 03.11.2023 по 02.11.2026</t>
  </si>
  <si>
    <t>с 07.11.2023 по 06.11.2025</t>
  </si>
  <si>
    <t>с 08.11.2023 по 07.11.2025</t>
  </si>
  <si>
    <t>с 08.11.2023 по 06.11.2026</t>
  </si>
  <si>
    <t>с 10.11.2023 по 07.11.2025</t>
  </si>
  <si>
    <t>с 13.11.2023 по 12.11.2025</t>
  </si>
  <si>
    <t>с 13.11.2023 по 12.11.2026</t>
  </si>
  <si>
    <t>с 14.11.2023 по 13.11.2025</t>
  </si>
  <si>
    <t>с 15.11.2023 по 14.11.2025</t>
  </si>
  <si>
    <t>с 16.11.2023 по 13.11.2026</t>
  </si>
  <si>
    <t>с 17.11.2023 по 16.11.2026</t>
  </si>
  <si>
    <t>с 20.11.2023 по 19.11.2025</t>
  </si>
  <si>
    <t>с 20.11.2023 по 19.11.2026</t>
  </si>
  <si>
    <t>с 21.11.2023 по 20.11.2025</t>
  </si>
  <si>
    <t>с 21.11.2023 по 20.11.2026</t>
  </si>
  <si>
    <t>с 22.11.2023 по 20.11.2026</t>
  </si>
  <si>
    <t>с 24.11.2023 по 23.11.2026</t>
  </si>
  <si>
    <t>с 27.11.2023 по 26.11.2026</t>
  </si>
  <si>
    <t>с 28.11.2023 по 27.11.2026</t>
  </si>
  <si>
    <t>с 28.11.2023 по 27.11.2025</t>
  </si>
  <si>
    <t>с 30.11.2023 по 27.11.2026</t>
  </si>
  <si>
    <t>с 04.12.2023 по 03.12.2026</t>
  </si>
  <si>
    <t>с 01.12.2023 по 03.12.2026</t>
  </si>
  <si>
    <t>с 05.12.2023 по 04.12.2025</t>
  </si>
  <si>
    <t>05.12.2023 по 04.12.2026</t>
  </si>
  <si>
    <t>с 06.12.2023 по 15.11.2024</t>
  </si>
  <si>
    <t>с 06.12.2023 по 04.12.2026</t>
  </si>
  <si>
    <t>с 07.12.2023 по 04.12.2026</t>
  </si>
  <si>
    <t>с 07.12.2023 по 05.12.2025</t>
  </si>
  <si>
    <t>с 08.12.2023 по 07.12.2026</t>
  </si>
  <si>
    <t>с 11.12.2023 по 10.12.2025</t>
  </si>
  <si>
    <t>с 11.12.2023 по 11.12.2026</t>
  </si>
  <si>
    <t>с11.12.2023 по 11.12.2026</t>
  </si>
  <si>
    <t>с 14.12.2023 по 11.12.2026</t>
  </si>
  <si>
    <t>с 15.12.2023 по 14.12.2026</t>
  </si>
  <si>
    <t>с 19.12.2023 по 18.12.2026</t>
  </si>
  <si>
    <t>с 20.12.2023 по 18.12.2026</t>
  </si>
  <si>
    <t>с 21.12.2023 по 18.12.2026</t>
  </si>
  <si>
    <t>с 21.12.2023 по 19.12.2025</t>
  </si>
  <si>
    <t>с 25.12.2023 по 24.12.2026</t>
  </si>
  <si>
    <t>Куса</t>
  </si>
  <si>
    <t>Бакал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</si>
</sst>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\ _₽_-;\-* #,##0\ _₽_-;_-* &quot;-&quot;??\ _₽_-;_-@_-"/>
    <numFmt numFmtId="166" formatCode="0.000"/>
    <numFmt numFmtId="167" formatCode="000000"/>
    <numFmt numFmtId="168" formatCode="0.0%"/>
  </numFmts>
  <fonts count="34" x14ac:knownFonts="1">
    <font>
      <sz val="11"/>
      <color theme="1"/>
      <name val="Calibri"/>
      <family val="2"/>
      <charset val="204"/>
      <scheme val="minor"/>
    </font>
    <font>
      <sz val="14"/>
      <color indexed="8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2"/>
      <color rgb="FFC00000"/>
      <name val="Times New Roman"/>
      <family val="1"/>
      <charset val="204"/>
    </font>
    <font>
      <b/>
      <sz val="18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164" fontId="4" fillId="0" borderId="0" applyFont="0" applyFill="0" applyBorder="0" applyAlignment="0" applyProtection="0"/>
    <xf numFmtId="0" fontId="6" fillId="0" borderId="0"/>
    <xf numFmtId="9" fontId="4" fillId="0" borderId="0" applyFont="0" applyFill="0" applyBorder="0" applyAlignment="0" applyProtection="0"/>
    <xf numFmtId="0" fontId="13" fillId="0" borderId="0"/>
    <xf numFmtId="0" fontId="13" fillId="0" borderId="0"/>
    <xf numFmtId="0" fontId="11" fillId="0" borderId="0"/>
    <xf numFmtId="0" fontId="18" fillId="0" borderId="0"/>
  </cellStyleXfs>
  <cellXfs count="313">
    <xf numFmtId="0" fontId="0" fillId="0" borderId="0" xfId="0"/>
    <xf numFmtId="0" fontId="7" fillId="0" borderId="0" xfId="0" applyFont="1" applyAlignment="1">
      <alignment wrapText="1"/>
    </xf>
    <xf numFmtId="0" fontId="7" fillId="0" borderId="0" xfId="0" applyFont="1"/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167" fontId="0" fillId="0" borderId="0" xfId="0" applyNumberFormat="1" applyAlignment="1">
      <alignment horizontal="center"/>
    </xf>
    <xf numFmtId="0" fontId="7" fillId="0" borderId="0" xfId="0" applyFont="1" applyAlignment="1">
      <alignment horizontal="center"/>
    </xf>
    <xf numFmtId="164" fontId="10" fillId="0" borderId="11" xfId="1" applyFont="1" applyFill="1" applyBorder="1" applyAlignment="1">
      <alignment horizontal="center" vertical="center"/>
    </xf>
    <xf numFmtId="166" fontId="7" fillId="0" borderId="0" xfId="0" applyNumberFormat="1" applyFont="1" applyAlignment="1">
      <alignment horizontal="center"/>
    </xf>
    <xf numFmtId="0" fontId="7" fillId="0" borderId="11" xfId="0" applyFont="1" applyBorder="1"/>
    <xf numFmtId="166" fontId="7" fillId="0" borderId="11" xfId="0" applyNumberFormat="1" applyFont="1" applyBorder="1" applyAlignment="1">
      <alignment horizontal="center"/>
    </xf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14" fontId="10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4" fontId="10" fillId="0" borderId="11" xfId="0" applyNumberFormat="1" applyFont="1" applyBorder="1" applyAlignment="1">
      <alignment horizontal="center" vertical="center"/>
    </xf>
    <xf numFmtId="14" fontId="7" fillId="0" borderId="11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wrapText="1"/>
    </xf>
    <xf numFmtId="14" fontId="7" fillId="0" borderId="11" xfId="0" applyNumberFormat="1" applyFont="1" applyBorder="1" applyAlignment="1">
      <alignment horizontal="center"/>
    </xf>
    <xf numFmtId="14" fontId="10" fillId="0" borderId="11" xfId="0" applyNumberFormat="1" applyFont="1" applyBorder="1" applyAlignment="1">
      <alignment horizontal="center"/>
    </xf>
    <xf numFmtId="164" fontId="7" fillId="0" borderId="11" xfId="1" applyFont="1" applyFill="1" applyBorder="1" applyAlignment="1">
      <alignment horizontal="center"/>
    </xf>
    <xf numFmtId="0" fontId="7" fillId="0" borderId="11" xfId="0" applyFont="1" applyBorder="1" applyAlignment="1">
      <alignment horizontal="center"/>
    </xf>
    <xf numFmtId="14" fontId="9" fillId="0" borderId="11" xfId="0" applyNumberFormat="1" applyFont="1" applyBorder="1" applyAlignment="1">
      <alignment horizontal="center" vertical="center" wrapText="1"/>
    </xf>
    <xf numFmtId="14" fontId="20" fillId="0" borderId="11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0" fontId="7" fillId="6" borderId="11" xfId="0" applyFont="1" applyFill="1" applyBorder="1"/>
    <xf numFmtId="14" fontId="10" fillId="0" borderId="11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9" fillId="0" borderId="0" xfId="0" applyFont="1" applyAlignment="1">
      <alignment horizontal="center" vertical="center" textRotation="90" wrapText="1"/>
    </xf>
    <xf numFmtId="0" fontId="9" fillId="0" borderId="0" xfId="0" applyFont="1" applyAlignment="1">
      <alignment horizontal="center" vertical="center"/>
    </xf>
    <xf numFmtId="166" fontId="7" fillId="0" borderId="7" xfId="1" applyNumberFormat="1" applyFont="1" applyFill="1" applyBorder="1" applyAlignment="1">
      <alignment horizontal="center"/>
    </xf>
    <xf numFmtId="164" fontId="7" fillId="0" borderId="7" xfId="1" applyFont="1" applyFill="1" applyBorder="1" applyAlignment="1">
      <alignment horizontal="center"/>
    </xf>
    <xf numFmtId="0" fontId="23" fillId="5" borderId="5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/>
    </xf>
    <xf numFmtId="166" fontId="7" fillId="6" borderId="11" xfId="0" applyNumberFormat="1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23" fillId="4" borderId="2" xfId="0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/>
    </xf>
    <xf numFmtId="166" fontId="23" fillId="4" borderId="2" xfId="0" applyNumberFormat="1" applyFont="1" applyFill="1" applyBorder="1" applyAlignment="1">
      <alignment horizontal="center" vertical="center" wrapText="1"/>
    </xf>
    <xf numFmtId="0" fontId="7" fillId="0" borderId="7" xfId="0" applyFont="1" applyBorder="1"/>
    <xf numFmtId="0" fontId="23" fillId="4" borderId="1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10" fontId="7" fillId="0" borderId="11" xfId="1" applyNumberFormat="1" applyFont="1" applyFill="1" applyBorder="1" applyAlignment="1">
      <alignment horizontal="center"/>
    </xf>
    <xf numFmtId="10" fontId="10" fillId="0" borderId="11" xfId="1" applyNumberFormat="1" applyFont="1" applyFill="1" applyBorder="1" applyAlignment="1">
      <alignment horizontal="center" vertical="center"/>
    </xf>
    <xf numFmtId="10" fontId="10" fillId="0" borderId="7" xfId="1" applyNumberFormat="1" applyFont="1" applyFill="1" applyBorder="1" applyAlignment="1">
      <alignment horizontal="center"/>
    </xf>
    <xf numFmtId="0" fontId="9" fillId="5" borderId="11" xfId="0" applyFont="1" applyFill="1" applyBorder="1" applyAlignment="1">
      <alignment horizontal="center"/>
    </xf>
    <xf numFmtId="14" fontId="9" fillId="0" borderId="7" xfId="0" applyNumberFormat="1" applyFont="1" applyBorder="1" applyAlignment="1">
      <alignment horizontal="center" vertical="center" wrapText="1"/>
    </xf>
    <xf numFmtId="14" fontId="9" fillId="0" borderId="11" xfId="0" applyNumberFormat="1" applyFont="1" applyBorder="1" applyAlignment="1">
      <alignment horizontal="center"/>
    </xf>
    <xf numFmtId="14" fontId="9" fillId="0" borderId="11" xfId="0" applyNumberFormat="1" applyFont="1" applyBorder="1" applyAlignment="1">
      <alignment horizontal="center" vertical="center"/>
    </xf>
    <xf numFmtId="0" fontId="21" fillId="0" borderId="0" xfId="0" applyFont="1"/>
    <xf numFmtId="0" fontId="10" fillId="0" borderId="7" xfId="0" applyFont="1" applyBorder="1" applyAlignment="1">
      <alignment horizontal="center" vertical="center" wrapText="1"/>
    </xf>
    <xf numFmtId="10" fontId="10" fillId="0" borderId="11" xfId="1" applyNumberFormat="1" applyFont="1" applyFill="1" applyBorder="1" applyAlignment="1">
      <alignment horizontal="center"/>
    </xf>
    <xf numFmtId="166" fontId="10" fillId="0" borderId="7" xfId="1" applyNumberFormat="1" applyFont="1" applyFill="1" applyBorder="1" applyAlignment="1">
      <alignment horizontal="center"/>
    </xf>
    <xf numFmtId="164" fontId="10" fillId="0" borderId="11" xfId="1" applyFont="1" applyFill="1" applyBorder="1" applyAlignment="1">
      <alignment horizontal="center"/>
    </xf>
    <xf numFmtId="0" fontId="10" fillId="0" borderId="11" xfId="0" applyFont="1" applyBorder="1" applyAlignment="1">
      <alignment horizontal="center" vertical="center"/>
    </xf>
    <xf numFmtId="166" fontId="24" fillId="4" borderId="2" xfId="0" applyNumberFormat="1" applyFont="1" applyFill="1" applyBorder="1" applyAlignment="1">
      <alignment horizontal="center" vertical="center" wrapText="1"/>
    </xf>
    <xf numFmtId="0" fontId="22" fillId="0" borderId="18" xfId="0" applyFont="1" applyBorder="1" applyAlignment="1">
      <alignment horizontal="center"/>
    </xf>
    <xf numFmtId="0" fontId="22" fillId="0" borderId="21" xfId="0" applyFont="1" applyBorder="1" applyAlignment="1">
      <alignment horizontal="center"/>
    </xf>
    <xf numFmtId="10" fontId="10" fillId="0" borderId="11" xfId="3" applyNumberFormat="1" applyFont="1" applyFill="1" applyBorder="1" applyAlignment="1">
      <alignment horizontal="center" vertical="center"/>
    </xf>
    <xf numFmtId="164" fontId="10" fillId="0" borderId="7" xfId="1" applyFont="1" applyFill="1" applyBorder="1" applyAlignment="1">
      <alignment horizontal="center"/>
    </xf>
    <xf numFmtId="164" fontId="10" fillId="0" borderId="7" xfId="1" applyFont="1" applyFill="1" applyBorder="1" applyAlignment="1">
      <alignment horizontal="center" vertical="center"/>
    </xf>
    <xf numFmtId="10" fontId="7" fillId="0" borderId="11" xfId="1" applyNumberFormat="1" applyFont="1" applyFill="1" applyBorder="1" applyAlignment="1">
      <alignment horizontal="center" vertical="center"/>
    </xf>
    <xf numFmtId="14" fontId="7" fillId="0" borderId="7" xfId="0" applyNumberFormat="1" applyFont="1" applyBorder="1" applyAlignment="1">
      <alignment horizontal="center" vertical="center" wrapText="1"/>
    </xf>
    <xf numFmtId="14" fontId="10" fillId="0" borderId="7" xfId="0" applyNumberFormat="1" applyFont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wrapText="1"/>
    </xf>
    <xf numFmtId="14" fontId="7" fillId="6" borderId="11" xfId="0" applyNumberFormat="1" applyFont="1" applyFill="1" applyBorder="1" applyAlignment="1">
      <alignment horizontal="center"/>
    </xf>
    <xf numFmtId="0" fontId="7" fillId="6" borderId="11" xfId="0" applyFont="1" applyFill="1" applyBorder="1" applyAlignment="1">
      <alignment horizontal="center" wrapText="1"/>
    </xf>
    <xf numFmtId="166" fontId="7" fillId="6" borderId="7" xfId="1" applyNumberFormat="1" applyFont="1" applyFill="1" applyBorder="1" applyAlignment="1">
      <alignment horizontal="center"/>
    </xf>
    <xf numFmtId="164" fontId="10" fillId="6" borderId="11" xfId="1" applyFont="1" applyFill="1" applyBorder="1" applyAlignment="1">
      <alignment horizontal="center" vertical="center"/>
    </xf>
    <xf numFmtId="164" fontId="7" fillId="6" borderId="11" xfId="1" applyFont="1" applyFill="1" applyBorder="1" applyAlignment="1">
      <alignment horizontal="center"/>
    </xf>
    <xf numFmtId="0" fontId="7" fillId="6" borderId="11" xfId="0" applyFont="1" applyFill="1" applyBorder="1" applyAlignment="1">
      <alignment horizontal="center" vertical="center"/>
    </xf>
    <xf numFmtId="14" fontId="10" fillId="2" borderId="11" xfId="0" applyNumberFormat="1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/>
    </xf>
    <xf numFmtId="164" fontId="7" fillId="0" borderId="11" xfId="0" applyNumberFormat="1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0" fontId="7" fillId="0" borderId="11" xfId="3" applyNumberFormat="1" applyFont="1" applyBorder="1" applyAlignment="1">
      <alignment horizontal="center"/>
    </xf>
    <xf numFmtId="167" fontId="7" fillId="0" borderId="11" xfId="0" applyNumberFormat="1" applyFont="1" applyBorder="1" applyAlignment="1">
      <alignment horizontal="center"/>
    </xf>
    <xf numFmtId="167" fontId="10" fillId="0" borderId="11" xfId="0" applyNumberFormat="1" applyFont="1" applyBorder="1" applyAlignment="1">
      <alignment horizontal="center"/>
    </xf>
    <xf numFmtId="1" fontId="7" fillId="0" borderId="11" xfId="0" applyNumberFormat="1" applyFont="1" applyBorder="1" applyAlignment="1">
      <alignment horizontal="center"/>
    </xf>
    <xf numFmtId="49" fontId="7" fillId="0" borderId="11" xfId="0" applyNumberFormat="1" applyFont="1" applyBorder="1" applyAlignment="1">
      <alignment horizontal="center"/>
    </xf>
    <xf numFmtId="3" fontId="7" fillId="0" borderId="11" xfId="0" applyNumberFormat="1" applyFont="1" applyBorder="1" applyAlignment="1">
      <alignment horizontal="center"/>
    </xf>
    <xf numFmtId="10" fontId="7" fillId="0" borderId="11" xfId="0" applyNumberFormat="1" applyFont="1" applyBorder="1" applyAlignment="1">
      <alignment horizontal="center"/>
    </xf>
    <xf numFmtId="3" fontId="7" fillId="0" borderId="7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7" fillId="0" borderId="11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3" fillId="4" borderId="9" xfId="0" applyFont="1" applyFill="1" applyBorder="1" applyAlignment="1">
      <alignment horizontal="center" vertical="center" wrapText="1"/>
    </xf>
    <xf numFmtId="0" fontId="23" fillId="4" borderId="10" xfId="0" applyFont="1" applyFill="1" applyBorder="1" applyAlignment="1">
      <alignment horizontal="center" vertical="center"/>
    </xf>
    <xf numFmtId="0" fontId="26" fillId="4" borderId="11" xfId="0" applyFont="1" applyFill="1" applyBorder="1" applyAlignment="1">
      <alignment horizontal="center" vertical="center" textRotation="90" wrapText="1"/>
    </xf>
    <xf numFmtId="0" fontId="8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3" fontId="21" fillId="8" borderId="11" xfId="0" applyNumberFormat="1" applyFont="1" applyFill="1" applyBorder="1" applyAlignment="1">
      <alignment horizontal="center"/>
    </xf>
    <xf numFmtId="3" fontId="23" fillId="6" borderId="11" xfId="0" applyNumberFormat="1" applyFont="1" applyFill="1" applyBorder="1" applyAlignment="1">
      <alignment horizontal="center"/>
    </xf>
    <xf numFmtId="164" fontId="7" fillId="6" borderId="7" xfId="1" applyFont="1" applyFill="1" applyBorder="1" applyAlignment="1">
      <alignment horizontal="center"/>
    </xf>
    <xf numFmtId="0" fontId="23" fillId="5" borderId="7" xfId="0" applyFont="1" applyFill="1" applyBorder="1" applyAlignment="1">
      <alignment horizontal="center" vertical="center" wrapText="1"/>
    </xf>
    <xf numFmtId="0" fontId="22" fillId="0" borderId="22" xfId="0" applyFont="1" applyBorder="1" applyAlignment="1">
      <alignment horizontal="center"/>
    </xf>
    <xf numFmtId="0" fontId="22" fillId="0" borderId="23" xfId="0" applyFont="1" applyBorder="1" applyAlignment="1">
      <alignment horizontal="center"/>
    </xf>
    <xf numFmtId="0" fontId="7" fillId="6" borderId="7" xfId="0" applyFont="1" applyFill="1" applyBorder="1" applyAlignment="1">
      <alignment horizontal="center" vertical="center" wrapText="1"/>
    </xf>
    <xf numFmtId="14" fontId="10" fillId="6" borderId="11" xfId="0" applyNumberFormat="1" applyFont="1" applyFill="1" applyBorder="1" applyAlignment="1">
      <alignment horizontal="center" vertical="center"/>
    </xf>
    <xf numFmtId="10" fontId="10" fillId="6" borderId="11" xfId="1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/>
    </xf>
    <xf numFmtId="0" fontId="10" fillId="0" borderId="0" xfId="0" applyFont="1"/>
    <xf numFmtId="3" fontId="23" fillId="0" borderId="11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14" fontId="9" fillId="6" borderId="11" xfId="0" applyNumberFormat="1" applyFont="1" applyFill="1" applyBorder="1" applyAlignment="1">
      <alignment horizontal="center"/>
    </xf>
    <xf numFmtId="10" fontId="7" fillId="6" borderId="11" xfId="0" applyNumberFormat="1" applyFont="1" applyFill="1" applyBorder="1" applyAlignment="1">
      <alignment horizontal="center"/>
    </xf>
    <xf numFmtId="0" fontId="7" fillId="12" borderId="11" xfId="0" applyFont="1" applyFill="1" applyBorder="1" applyAlignment="1">
      <alignment horizontal="center" wrapText="1"/>
    </xf>
    <xf numFmtId="14" fontId="7" fillId="12" borderId="11" xfId="0" applyNumberFormat="1" applyFont="1" applyFill="1" applyBorder="1" applyAlignment="1">
      <alignment horizontal="center"/>
    </xf>
    <xf numFmtId="14" fontId="9" fillId="12" borderId="11" xfId="0" applyNumberFormat="1" applyFont="1" applyFill="1" applyBorder="1" applyAlignment="1">
      <alignment horizontal="center"/>
    </xf>
    <xf numFmtId="0" fontId="7" fillId="12" borderId="11" xfId="0" applyFont="1" applyFill="1" applyBorder="1" applyAlignment="1">
      <alignment horizontal="center"/>
    </xf>
    <xf numFmtId="10" fontId="7" fillId="12" borderId="11" xfId="0" applyNumberFormat="1" applyFont="1" applyFill="1" applyBorder="1" applyAlignment="1">
      <alignment horizontal="center"/>
    </xf>
    <xf numFmtId="0" fontId="7" fillId="12" borderId="11" xfId="0" applyFont="1" applyFill="1" applyBorder="1"/>
    <xf numFmtId="166" fontId="7" fillId="12" borderId="7" xfId="1" applyNumberFormat="1" applyFont="1" applyFill="1" applyBorder="1" applyAlignment="1">
      <alignment horizontal="center"/>
    </xf>
    <xf numFmtId="164" fontId="7" fillId="12" borderId="11" xfId="1" applyFont="1" applyFill="1" applyBorder="1" applyAlignment="1">
      <alignment horizontal="center"/>
    </xf>
    <xf numFmtId="164" fontId="7" fillId="12" borderId="7" xfId="1" applyFont="1" applyFill="1" applyBorder="1" applyAlignment="1">
      <alignment horizontal="center"/>
    </xf>
    <xf numFmtId="166" fontId="7" fillId="12" borderId="11" xfId="0" applyNumberFormat="1" applyFont="1" applyFill="1" applyBorder="1" applyAlignment="1">
      <alignment horizontal="center"/>
    </xf>
    <xf numFmtId="0" fontId="7" fillId="0" borderId="11" xfId="0" applyFont="1" applyBorder="1" applyAlignment="1">
      <alignment wrapText="1"/>
    </xf>
    <xf numFmtId="0" fontId="29" fillId="0" borderId="11" xfId="0" applyFont="1" applyBorder="1" applyAlignment="1">
      <alignment horizontal="center"/>
    </xf>
    <xf numFmtId="0" fontId="9" fillId="4" borderId="17" xfId="0" applyFont="1" applyFill="1" applyBorder="1" applyAlignment="1">
      <alignment horizontal="center" vertical="center"/>
    </xf>
    <xf numFmtId="10" fontId="9" fillId="0" borderId="0" xfId="0" applyNumberFormat="1" applyFont="1" applyAlignment="1">
      <alignment horizontal="center" vertical="center" wrapText="1"/>
    </xf>
    <xf numFmtId="3" fontId="7" fillId="0" borderId="0" xfId="0" applyNumberFormat="1" applyFont="1"/>
    <xf numFmtId="10" fontId="9" fillId="0" borderId="2" xfId="0" applyNumberFormat="1" applyFont="1" applyBorder="1" applyAlignment="1">
      <alignment horizontal="center" vertical="center" wrapText="1"/>
    </xf>
    <xf numFmtId="10" fontId="9" fillId="0" borderId="3" xfId="0" applyNumberFormat="1" applyFont="1" applyBorder="1" applyAlignment="1">
      <alignment horizontal="center" vertical="center" wrapText="1"/>
    </xf>
    <xf numFmtId="10" fontId="9" fillId="0" borderId="1" xfId="0" applyNumberFormat="1" applyFont="1" applyBorder="1" applyAlignment="1">
      <alignment horizontal="center" vertical="center" wrapText="1"/>
    </xf>
    <xf numFmtId="3" fontId="23" fillId="12" borderId="11" xfId="0" applyNumberFormat="1" applyFont="1" applyFill="1" applyBorder="1" applyAlignment="1">
      <alignment horizontal="center"/>
    </xf>
    <xf numFmtId="166" fontId="14" fillId="0" borderId="0" xfId="0" applyNumberFormat="1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7" fillId="11" borderId="11" xfId="0" applyFont="1" applyFill="1" applyBorder="1" applyAlignment="1">
      <alignment horizontal="center" vertical="center" wrapText="1"/>
    </xf>
    <xf numFmtId="0" fontId="7" fillId="11" borderId="11" xfId="0" applyFont="1" applyFill="1" applyBorder="1" applyAlignment="1">
      <alignment horizontal="right"/>
    </xf>
    <xf numFmtId="0" fontId="16" fillId="2" borderId="11" xfId="0" applyFont="1" applyFill="1" applyBorder="1" applyAlignment="1">
      <alignment horizontal="center" vertical="center" wrapText="1"/>
    </xf>
    <xf numFmtId="164" fontId="7" fillId="3" borderId="11" xfId="1" applyFont="1" applyFill="1" applyBorder="1" applyAlignment="1">
      <alignment horizontal="center"/>
    </xf>
    <xf numFmtId="14" fontId="7" fillId="0" borderId="11" xfId="0" applyNumberFormat="1" applyFont="1" applyBorder="1" applyAlignment="1">
      <alignment horizontal="center" vertical="center" wrapText="1"/>
    </xf>
    <xf numFmtId="14" fontId="26" fillId="6" borderId="11" xfId="0" applyNumberFormat="1" applyFont="1" applyFill="1" applyBorder="1" applyAlignment="1">
      <alignment horizontal="center" vertical="center" wrapText="1"/>
    </xf>
    <xf numFmtId="0" fontId="26" fillId="6" borderId="11" xfId="0" applyFont="1" applyFill="1" applyBorder="1"/>
    <xf numFmtId="0" fontId="26" fillId="6" borderId="7" xfId="0" applyFont="1" applyFill="1" applyBorder="1" applyAlignment="1">
      <alignment horizontal="center" vertical="center" wrapText="1"/>
    </xf>
    <xf numFmtId="14" fontId="31" fillId="6" borderId="11" xfId="0" applyNumberFormat="1" applyFont="1" applyFill="1" applyBorder="1" applyAlignment="1">
      <alignment horizontal="center"/>
    </xf>
    <xf numFmtId="14" fontId="31" fillId="6" borderId="11" xfId="0" applyNumberFormat="1" applyFont="1" applyFill="1" applyBorder="1" applyAlignment="1">
      <alignment horizontal="center" vertical="center"/>
    </xf>
    <xf numFmtId="14" fontId="26" fillId="6" borderId="7" xfId="0" applyNumberFormat="1" applyFont="1" applyFill="1" applyBorder="1" applyAlignment="1">
      <alignment horizontal="center" vertical="center" wrapText="1"/>
    </xf>
    <xf numFmtId="0" fontId="26" fillId="6" borderId="11" xfId="0" applyFont="1" applyFill="1" applyBorder="1" applyAlignment="1">
      <alignment horizontal="center" vertical="center" wrapText="1"/>
    </xf>
    <xf numFmtId="167" fontId="26" fillId="6" borderId="11" xfId="0" applyNumberFormat="1" applyFont="1" applyFill="1" applyBorder="1" applyAlignment="1">
      <alignment horizontal="center"/>
    </xf>
    <xf numFmtId="3" fontId="26" fillId="6" borderId="11" xfId="0" applyNumberFormat="1" applyFont="1" applyFill="1" applyBorder="1" applyAlignment="1">
      <alignment horizontal="center"/>
    </xf>
    <xf numFmtId="10" fontId="31" fillId="6" borderId="11" xfId="1" applyNumberFormat="1" applyFont="1" applyFill="1" applyBorder="1" applyAlignment="1">
      <alignment horizontal="center" vertical="center"/>
    </xf>
    <xf numFmtId="166" fontId="26" fillId="6" borderId="7" xfId="1" applyNumberFormat="1" applyFont="1" applyFill="1" applyBorder="1" applyAlignment="1">
      <alignment horizontal="center"/>
    </xf>
    <xf numFmtId="164" fontId="31" fillId="6" borderId="11" xfId="1" applyFont="1" applyFill="1" applyBorder="1" applyAlignment="1">
      <alignment horizontal="center" vertical="center"/>
    </xf>
    <xf numFmtId="164" fontId="31" fillId="6" borderId="7" xfId="1" applyFont="1" applyFill="1" applyBorder="1" applyAlignment="1">
      <alignment horizontal="center" vertical="center"/>
    </xf>
    <xf numFmtId="164" fontId="26" fillId="6" borderId="7" xfId="1" applyFont="1" applyFill="1" applyBorder="1" applyAlignment="1">
      <alignment horizontal="center"/>
    </xf>
    <xf numFmtId="164" fontId="26" fillId="6" borderId="11" xfId="1" applyFont="1" applyFill="1" applyBorder="1" applyAlignment="1">
      <alignment horizontal="center"/>
    </xf>
    <xf numFmtId="0" fontId="26" fillId="6" borderId="11" xfId="0" applyFont="1" applyFill="1" applyBorder="1" applyAlignment="1">
      <alignment horizontal="center" vertical="center"/>
    </xf>
    <xf numFmtId="0" fontId="26" fillId="6" borderId="11" xfId="0" applyFont="1" applyFill="1" applyBorder="1" applyAlignment="1">
      <alignment horizontal="center"/>
    </xf>
    <xf numFmtId="0" fontId="26" fillId="0" borderId="0" xfId="0" applyFont="1"/>
    <xf numFmtId="0" fontId="9" fillId="4" borderId="0" xfId="0" applyFont="1" applyFill="1" applyAlignment="1">
      <alignment horizontal="center" vertical="center"/>
    </xf>
    <xf numFmtId="0" fontId="23" fillId="10" borderId="11" xfId="0" applyFont="1" applyFill="1" applyBorder="1" applyAlignment="1">
      <alignment horizontal="center" vertical="center" wrapText="1"/>
    </xf>
    <xf numFmtId="0" fontId="26" fillId="6" borderId="0" xfId="0" applyFont="1" applyFill="1" applyAlignment="1">
      <alignment horizontal="center"/>
    </xf>
    <xf numFmtId="164" fontId="7" fillId="5" borderId="7" xfId="1" applyFont="1" applyFill="1" applyBorder="1" applyAlignment="1">
      <alignment horizontal="center"/>
    </xf>
    <xf numFmtId="0" fontId="7" fillId="3" borderId="0" xfId="0" applyFont="1" applyFill="1"/>
    <xf numFmtId="0" fontId="23" fillId="3" borderId="7" xfId="0" applyFont="1" applyFill="1" applyBorder="1" applyAlignment="1">
      <alignment horizontal="center" vertical="center" wrapText="1"/>
    </xf>
    <xf numFmtId="0" fontId="23" fillId="3" borderId="5" xfId="0" applyFont="1" applyFill="1" applyBorder="1" applyAlignment="1">
      <alignment horizontal="center" vertical="center"/>
    </xf>
    <xf numFmtId="164" fontId="7" fillId="3" borderId="7" xfId="1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14" fontId="22" fillId="0" borderId="7" xfId="0" applyNumberFormat="1" applyFont="1" applyBorder="1" applyAlignment="1">
      <alignment horizontal="center" vertical="center" wrapText="1"/>
    </xf>
    <xf numFmtId="3" fontId="22" fillId="0" borderId="11" xfId="0" applyNumberFormat="1" applyFont="1" applyBorder="1" applyAlignment="1">
      <alignment horizontal="center"/>
    </xf>
    <xf numFmtId="3" fontId="7" fillId="0" borderId="0" xfId="0" applyNumberFormat="1" applyFont="1" applyAlignment="1">
      <alignment horizontal="center"/>
    </xf>
    <xf numFmtId="0" fontId="21" fillId="8" borderId="11" xfId="0" applyFont="1" applyFill="1" applyBorder="1"/>
    <xf numFmtId="0" fontId="21" fillId="8" borderId="11" xfId="0" applyFont="1" applyFill="1" applyBorder="1" applyAlignment="1">
      <alignment horizontal="center" vertical="center" wrapText="1"/>
    </xf>
    <xf numFmtId="14" fontId="21" fillId="8" borderId="11" xfId="0" applyNumberFormat="1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 wrapText="1"/>
    </xf>
    <xf numFmtId="1" fontId="21" fillId="8" borderId="11" xfId="0" applyNumberFormat="1" applyFont="1" applyFill="1" applyBorder="1" applyAlignment="1">
      <alignment horizontal="center"/>
    </xf>
    <xf numFmtId="10" fontId="21" fillId="8" borderId="11" xfId="1" applyNumberFormat="1" applyFont="1" applyFill="1" applyBorder="1" applyAlignment="1">
      <alignment horizontal="center" vertical="center"/>
    </xf>
    <xf numFmtId="166" fontId="21" fillId="8" borderId="7" xfId="1" applyNumberFormat="1" applyFont="1" applyFill="1" applyBorder="1" applyAlignment="1">
      <alignment horizontal="center"/>
    </xf>
    <xf numFmtId="164" fontId="21" fillId="8" borderId="11" xfId="1" applyFont="1" applyFill="1" applyBorder="1" applyAlignment="1">
      <alignment horizontal="center" vertical="center"/>
    </xf>
    <xf numFmtId="164" fontId="21" fillId="8" borderId="11" xfId="1" applyFont="1" applyFill="1" applyBorder="1" applyAlignment="1">
      <alignment horizontal="center"/>
    </xf>
    <xf numFmtId="164" fontId="21" fillId="8" borderId="7" xfId="1" applyFont="1" applyFill="1" applyBorder="1" applyAlignment="1">
      <alignment horizontal="center"/>
    </xf>
    <xf numFmtId="0" fontId="21" fillId="8" borderId="11" xfId="0" applyFont="1" applyFill="1" applyBorder="1" applyAlignment="1">
      <alignment horizontal="center" vertical="center"/>
    </xf>
    <xf numFmtId="0" fontId="21" fillId="8" borderId="11" xfId="0" applyFont="1" applyFill="1" applyBorder="1" applyAlignment="1">
      <alignment horizontal="center"/>
    </xf>
    <xf numFmtId="0" fontId="21" fillId="8" borderId="0" xfId="0" applyFont="1" applyFill="1" applyAlignment="1">
      <alignment horizontal="center"/>
    </xf>
    <xf numFmtId="0" fontId="10" fillId="0" borderId="11" xfId="0" applyFont="1" applyBorder="1"/>
    <xf numFmtId="14" fontId="7" fillId="0" borderId="2" xfId="0" applyNumberFormat="1" applyFont="1" applyBorder="1" applyAlignment="1">
      <alignment horizontal="center" vertical="center" wrapText="1"/>
    </xf>
    <xf numFmtId="14" fontId="9" fillId="11" borderId="7" xfId="0" applyNumberFormat="1" applyFont="1" applyFill="1" applyBorder="1" applyAlignment="1">
      <alignment horizontal="center" vertical="center" wrapText="1"/>
    </xf>
    <xf numFmtId="14" fontId="20" fillId="0" borderId="7" xfId="0" applyNumberFormat="1" applyFont="1" applyBorder="1" applyAlignment="1">
      <alignment horizontal="center" vertical="center" wrapText="1"/>
    </xf>
    <xf numFmtId="14" fontId="22" fillId="8" borderId="7" xfId="0" applyNumberFormat="1" applyFont="1" applyFill="1" applyBorder="1" applyAlignment="1">
      <alignment horizontal="center" vertical="center" wrapText="1"/>
    </xf>
    <xf numFmtId="14" fontId="7" fillId="0" borderId="7" xfId="0" applyNumberFormat="1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/>
    </xf>
    <xf numFmtId="10" fontId="10" fillId="0" borderId="7" xfId="1" applyNumberFormat="1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14" fontId="20" fillId="0" borderId="24" xfId="0" applyNumberFormat="1" applyFont="1" applyBorder="1" applyAlignment="1">
      <alignment horizontal="center" vertical="center" wrapText="1"/>
    </xf>
    <xf numFmtId="166" fontId="7" fillId="0" borderId="24" xfId="1" applyNumberFormat="1" applyFont="1" applyFill="1" applyBorder="1" applyAlignment="1">
      <alignment horizontal="center"/>
    </xf>
    <xf numFmtId="164" fontId="7" fillId="0" borderId="24" xfId="1" applyFont="1" applyFill="1" applyBorder="1" applyAlignment="1">
      <alignment horizontal="center"/>
    </xf>
    <xf numFmtId="164" fontId="7" fillId="3" borderId="24" xfId="1" applyFont="1" applyFill="1" applyBorder="1" applyAlignment="1">
      <alignment horizontal="center"/>
    </xf>
    <xf numFmtId="0" fontId="7" fillId="0" borderId="8" xfId="0" applyFont="1" applyBorder="1"/>
    <xf numFmtId="0" fontId="7" fillId="0" borderId="8" xfId="0" applyFont="1" applyBorder="1" applyAlignment="1">
      <alignment horizontal="center" vertical="center" wrapText="1"/>
    </xf>
    <xf numFmtId="14" fontId="10" fillId="0" borderId="8" xfId="0" applyNumberFormat="1" applyFont="1" applyBorder="1" applyAlignment="1">
      <alignment horizontal="center" vertical="center"/>
    </xf>
    <xf numFmtId="14" fontId="7" fillId="0" borderId="8" xfId="0" applyNumberFormat="1" applyFont="1" applyBorder="1" applyAlignment="1">
      <alignment horizontal="center" vertical="center"/>
    </xf>
    <xf numFmtId="1" fontId="7" fillId="0" borderId="8" xfId="0" applyNumberFormat="1" applyFont="1" applyBorder="1" applyAlignment="1">
      <alignment horizontal="center"/>
    </xf>
    <xf numFmtId="3" fontId="7" fillId="0" borderId="8" xfId="0" applyNumberFormat="1" applyFont="1" applyBorder="1" applyAlignment="1">
      <alignment horizontal="center"/>
    </xf>
    <xf numFmtId="10" fontId="10" fillId="0" borderId="8" xfId="1" applyNumberFormat="1" applyFont="1" applyFill="1" applyBorder="1" applyAlignment="1">
      <alignment horizontal="center" vertical="center"/>
    </xf>
    <xf numFmtId="164" fontId="10" fillId="0" borderId="8" xfId="1" applyFont="1" applyFill="1" applyBorder="1" applyAlignment="1">
      <alignment horizontal="center" vertical="center"/>
    </xf>
    <xf numFmtId="164" fontId="7" fillId="0" borderId="8" xfId="1" applyFont="1" applyFill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7" fillId="5" borderId="11" xfId="0" applyFont="1" applyFill="1" applyBorder="1" applyAlignment="1">
      <alignment horizontal="center" vertical="center" wrapText="1"/>
    </xf>
    <xf numFmtId="14" fontId="10" fillId="5" borderId="11" xfId="0" applyNumberFormat="1" applyFont="1" applyFill="1" applyBorder="1" applyAlignment="1">
      <alignment horizontal="center" vertical="center"/>
    </xf>
    <xf numFmtId="14" fontId="7" fillId="5" borderId="11" xfId="0" applyNumberFormat="1" applyFont="1" applyFill="1" applyBorder="1" applyAlignment="1">
      <alignment horizontal="center" vertical="center"/>
    </xf>
    <xf numFmtId="14" fontId="20" fillId="5" borderId="11" xfId="0" applyNumberFormat="1" applyFont="1" applyFill="1" applyBorder="1" applyAlignment="1">
      <alignment horizontal="center" vertical="center" wrapText="1"/>
    </xf>
    <xf numFmtId="1" fontId="7" fillId="5" borderId="11" xfId="0" applyNumberFormat="1" applyFont="1" applyFill="1" applyBorder="1" applyAlignment="1">
      <alignment horizontal="center"/>
    </xf>
    <xf numFmtId="10" fontId="10" fillId="5" borderId="11" xfId="1" applyNumberFormat="1" applyFont="1" applyFill="1" applyBorder="1" applyAlignment="1">
      <alignment horizontal="center" vertical="center"/>
    </xf>
    <xf numFmtId="166" fontId="7" fillId="5" borderId="11" xfId="1" applyNumberFormat="1" applyFont="1" applyFill="1" applyBorder="1" applyAlignment="1">
      <alignment horizontal="center"/>
    </xf>
    <xf numFmtId="164" fontId="10" fillId="5" borderId="11" xfId="1" applyFont="1" applyFill="1" applyBorder="1" applyAlignment="1">
      <alignment horizontal="center" vertical="center"/>
    </xf>
    <xf numFmtId="164" fontId="7" fillId="5" borderId="11" xfId="1" applyFont="1" applyFill="1" applyBorder="1" applyAlignment="1">
      <alignment horizontal="center"/>
    </xf>
    <xf numFmtId="0" fontId="7" fillId="5" borderId="11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/>
    </xf>
    <xf numFmtId="0" fontId="7" fillId="7" borderId="11" xfId="0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vertical="center" wrapText="1"/>
    </xf>
    <xf numFmtId="10" fontId="7" fillId="0" borderId="11" xfId="3" applyNumberFormat="1" applyFont="1" applyFill="1" applyBorder="1" applyAlignment="1">
      <alignment horizontal="center" vertical="center"/>
    </xf>
    <xf numFmtId="164" fontId="7" fillId="0" borderId="11" xfId="1" applyFont="1" applyFill="1" applyBorder="1" applyAlignment="1">
      <alignment horizontal="center" vertical="center"/>
    </xf>
    <xf numFmtId="164" fontId="7" fillId="0" borderId="11" xfId="1" applyFont="1" applyFill="1" applyBorder="1" applyAlignment="1">
      <alignment horizontal="center" vertical="center" wrapText="1"/>
    </xf>
    <xf numFmtId="1" fontId="32" fillId="0" borderId="0" xfId="0" applyNumberFormat="1" applyFont="1" applyAlignment="1">
      <alignment horizontal="center"/>
    </xf>
    <xf numFmtId="14" fontId="7" fillId="2" borderId="11" xfId="0" applyNumberFormat="1" applyFont="1" applyFill="1" applyBorder="1" applyAlignment="1">
      <alignment horizontal="center"/>
    </xf>
    <xf numFmtId="0" fontId="7" fillId="13" borderId="11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wrapText="1"/>
    </xf>
    <xf numFmtId="0" fontId="10" fillId="7" borderId="11" xfId="0" applyFont="1" applyFill="1" applyBorder="1" applyAlignment="1">
      <alignment horizontal="center" vertical="center" wrapText="1"/>
    </xf>
    <xf numFmtId="0" fontId="7" fillId="9" borderId="11" xfId="0" applyFont="1" applyFill="1" applyBorder="1" applyAlignment="1">
      <alignment horizontal="center" vertical="center" wrapText="1"/>
    </xf>
    <xf numFmtId="0" fontId="7" fillId="9" borderId="11" xfId="0" applyFont="1" applyFill="1" applyBorder="1" applyAlignment="1">
      <alignment horizontal="center" wrapText="1"/>
    </xf>
    <xf numFmtId="0" fontId="7" fillId="13" borderId="11" xfId="0" applyFont="1" applyFill="1" applyBorder="1" applyAlignment="1">
      <alignment horizontal="center" wrapText="1"/>
    </xf>
    <xf numFmtId="14" fontId="7" fillId="6" borderId="11" xfId="0" applyNumberFormat="1" applyFont="1" applyFill="1" applyBorder="1" applyAlignment="1">
      <alignment horizontal="center" vertical="center"/>
    </xf>
    <xf numFmtId="14" fontId="20" fillId="6" borderId="7" xfId="0" applyNumberFormat="1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/>
    </xf>
    <xf numFmtId="12" fontId="7" fillId="0" borderId="11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center" vertical="center"/>
    </xf>
    <xf numFmtId="0" fontId="21" fillId="0" borderId="11" xfId="0" applyFont="1" applyBorder="1"/>
    <xf numFmtId="0" fontId="21" fillId="0" borderId="11" xfId="0" applyFont="1" applyBorder="1" applyAlignment="1">
      <alignment horizontal="center" wrapText="1"/>
    </xf>
    <xf numFmtId="14" fontId="21" fillId="0" borderId="11" xfId="0" applyNumberFormat="1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 wrapText="1"/>
    </xf>
    <xf numFmtId="49" fontId="21" fillId="0" borderId="11" xfId="0" applyNumberFormat="1" applyFont="1" applyBorder="1" applyAlignment="1">
      <alignment horizontal="center"/>
    </xf>
    <xf numFmtId="3" fontId="21" fillId="0" borderId="11" xfId="0" applyNumberFormat="1" applyFont="1" applyBorder="1" applyAlignment="1">
      <alignment horizontal="center"/>
    </xf>
    <xf numFmtId="10" fontId="21" fillId="0" borderId="11" xfId="1" applyNumberFormat="1" applyFont="1" applyFill="1" applyBorder="1" applyAlignment="1">
      <alignment horizontal="center" vertical="center"/>
    </xf>
    <xf numFmtId="166" fontId="21" fillId="0" borderId="7" xfId="1" applyNumberFormat="1" applyFont="1" applyFill="1" applyBorder="1" applyAlignment="1">
      <alignment horizontal="center"/>
    </xf>
    <xf numFmtId="164" fontId="21" fillId="0" borderId="11" xfId="1" applyFont="1" applyFill="1" applyBorder="1" applyAlignment="1">
      <alignment horizontal="center" vertical="center"/>
    </xf>
    <xf numFmtId="164" fontId="21" fillId="0" borderId="11" xfId="1" applyFont="1" applyFill="1" applyBorder="1" applyAlignment="1">
      <alignment horizontal="center"/>
    </xf>
    <xf numFmtId="164" fontId="21" fillId="0" borderId="7" xfId="1" applyFont="1" applyFill="1" applyBorder="1" applyAlignment="1">
      <alignment horizontal="center"/>
    </xf>
    <xf numFmtId="0" fontId="21" fillId="0" borderId="11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19" fillId="2" borderId="16" xfId="0" applyFont="1" applyFill="1" applyBorder="1" applyAlignment="1" applyProtection="1">
      <alignment horizontal="center" vertical="center" wrapText="1"/>
      <protection locked="0"/>
    </xf>
    <xf numFmtId="0" fontId="19" fillId="2" borderId="14" xfId="0" applyFont="1" applyFill="1" applyBorder="1" applyAlignment="1">
      <alignment horizontal="center" vertical="center" wrapText="1"/>
    </xf>
    <xf numFmtId="166" fontId="19" fillId="2" borderId="14" xfId="0" applyNumberFormat="1" applyFont="1" applyFill="1" applyBorder="1" applyAlignment="1">
      <alignment horizontal="center" vertical="center" wrapText="1"/>
    </xf>
    <xf numFmtId="14" fontId="16" fillId="2" borderId="11" xfId="0" applyNumberFormat="1" applyFont="1" applyFill="1" applyBorder="1" applyAlignment="1">
      <alignment horizontal="center" vertical="center" wrapText="1"/>
    </xf>
    <xf numFmtId="167" fontId="16" fillId="2" borderId="11" xfId="0" applyNumberFormat="1" applyFont="1" applyFill="1" applyBorder="1" applyAlignment="1">
      <alignment horizontal="center" vertical="center" wrapText="1"/>
    </xf>
    <xf numFmtId="10" fontId="16" fillId="2" borderId="11" xfId="0" applyNumberFormat="1" applyFont="1" applyFill="1" applyBorder="1" applyAlignment="1">
      <alignment horizontal="center" vertical="center" wrapText="1"/>
    </xf>
    <xf numFmtId="165" fontId="16" fillId="2" borderId="11" xfId="1" applyNumberFormat="1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 wrapText="1"/>
    </xf>
    <xf numFmtId="3" fontId="16" fillId="2" borderId="11" xfId="0" applyNumberFormat="1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wrapText="1"/>
    </xf>
    <xf numFmtId="165" fontId="16" fillId="2" borderId="11" xfId="1" applyNumberFormat="1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/>
    </xf>
    <xf numFmtId="0" fontId="16" fillId="2" borderId="11" xfId="0" applyFont="1" applyFill="1" applyBorder="1" applyAlignment="1">
      <alignment horizontal="center" vertical="center"/>
    </xf>
    <xf numFmtId="1" fontId="16" fillId="2" borderId="11" xfId="0" applyNumberFormat="1" applyFont="1" applyFill="1" applyBorder="1" applyAlignment="1">
      <alignment horizontal="center" vertical="center" wrapText="1"/>
    </xf>
    <xf numFmtId="168" fontId="16" fillId="2" borderId="11" xfId="0" applyNumberFormat="1" applyFont="1" applyFill="1" applyBorder="1" applyAlignment="1">
      <alignment horizontal="center" vertical="center" wrapText="1"/>
    </xf>
    <xf numFmtId="14" fontId="16" fillId="2" borderId="12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/>
    </xf>
    <xf numFmtId="0" fontId="15" fillId="0" borderId="15" xfId="0" applyFont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center"/>
    </xf>
    <xf numFmtId="0" fontId="16" fillId="2" borderId="13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/>
    </xf>
    <xf numFmtId="0" fontId="16" fillId="2" borderId="6" xfId="0" applyFont="1" applyFill="1" applyBorder="1" applyAlignment="1">
      <alignment horizontal="center"/>
    </xf>
    <xf numFmtId="10" fontId="16" fillId="2" borderId="11" xfId="1" applyNumberFormat="1" applyFont="1" applyFill="1" applyBorder="1" applyAlignment="1">
      <alignment horizontal="center" vertical="center"/>
    </xf>
    <xf numFmtId="4" fontId="16" fillId="2" borderId="11" xfId="0" applyNumberFormat="1" applyFont="1" applyFill="1" applyBorder="1" applyAlignment="1">
      <alignment horizontal="center" wrapText="1"/>
    </xf>
    <xf numFmtId="10" fontId="16" fillId="2" borderId="11" xfId="3" applyNumberFormat="1" applyFont="1" applyFill="1" applyBorder="1" applyAlignment="1">
      <alignment horizontal="center" vertical="center"/>
    </xf>
    <xf numFmtId="10" fontId="16" fillId="2" borderId="11" xfId="1" applyNumberFormat="1" applyFont="1" applyFill="1" applyBorder="1" applyAlignment="1">
      <alignment horizontal="center"/>
    </xf>
    <xf numFmtId="1" fontId="16" fillId="2" borderId="11" xfId="0" applyNumberFormat="1" applyFont="1" applyFill="1" applyBorder="1" applyAlignment="1">
      <alignment horizontal="center"/>
    </xf>
    <xf numFmtId="12" fontId="16" fillId="2" borderId="11" xfId="0" applyNumberFormat="1" applyFont="1" applyFill="1" applyBorder="1" applyAlignment="1">
      <alignment horizontal="center"/>
    </xf>
    <xf numFmtId="10" fontId="16" fillId="2" borderId="11" xfId="0" applyNumberFormat="1" applyFont="1" applyFill="1" applyBorder="1" applyAlignment="1">
      <alignment horizontal="center"/>
    </xf>
    <xf numFmtId="10" fontId="16" fillId="2" borderId="11" xfId="3" applyNumberFormat="1" applyFont="1" applyFill="1" applyBorder="1" applyAlignment="1">
      <alignment horizontal="center"/>
    </xf>
    <xf numFmtId="0" fontId="16" fillId="2" borderId="11" xfId="0" applyFont="1" applyFill="1" applyBorder="1"/>
    <xf numFmtId="0" fontId="19" fillId="2" borderId="25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5" fillId="0" borderId="27" xfId="0" applyFont="1" applyBorder="1" applyAlignment="1">
      <alignment horizontal="center"/>
    </xf>
    <xf numFmtId="166" fontId="16" fillId="2" borderId="11" xfId="1" applyNumberFormat="1" applyFont="1" applyFill="1" applyBorder="1" applyAlignment="1">
      <alignment horizontal="center"/>
    </xf>
    <xf numFmtId="49" fontId="16" fillId="2" borderId="11" xfId="0" applyNumberFormat="1" applyFont="1" applyFill="1" applyBorder="1" applyAlignment="1">
      <alignment horizontal="center" vertical="center"/>
    </xf>
    <xf numFmtId="14" fontId="16" fillId="2" borderId="1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167" fontId="16" fillId="2" borderId="2" xfId="0" applyNumberFormat="1" applyFont="1" applyFill="1" applyBorder="1" applyAlignment="1">
      <alignment horizontal="center" vertical="center" wrapText="1"/>
    </xf>
    <xf numFmtId="10" fontId="16" fillId="2" borderId="2" xfId="0" applyNumberFormat="1" applyFont="1" applyFill="1" applyBorder="1" applyAlignment="1">
      <alignment horizontal="center" vertical="center" wrapText="1"/>
    </xf>
    <xf numFmtId="165" fontId="16" fillId="2" borderId="2" xfId="1" applyNumberFormat="1" applyFont="1" applyFill="1" applyBorder="1" applyAlignment="1">
      <alignment vertical="center" wrapText="1"/>
    </xf>
    <xf numFmtId="0" fontId="16" fillId="2" borderId="3" xfId="0" applyFont="1" applyFill="1" applyBorder="1" applyAlignment="1">
      <alignment horizontal="center" vertical="center"/>
    </xf>
    <xf numFmtId="14" fontId="16" fillId="2" borderId="12" xfId="0" applyNumberFormat="1" applyFont="1" applyFill="1" applyBorder="1" applyAlignment="1">
      <alignment horizontal="center" vertical="center"/>
    </xf>
    <xf numFmtId="14" fontId="16" fillId="2" borderId="12" xfId="0" applyNumberFormat="1" applyFont="1" applyFill="1" applyBorder="1" applyAlignment="1">
      <alignment horizontal="center"/>
    </xf>
    <xf numFmtId="14" fontId="16" fillId="2" borderId="4" xfId="0" applyNumberFormat="1" applyFont="1" applyFill="1" applyBorder="1" applyAlignment="1">
      <alignment horizontal="center"/>
    </xf>
    <xf numFmtId="49" fontId="16" fillId="2" borderId="5" xfId="0" applyNumberFormat="1" applyFont="1" applyFill="1" applyBorder="1" applyAlignment="1">
      <alignment horizontal="center"/>
    </xf>
    <xf numFmtId="0" fontId="16" fillId="2" borderId="5" xfId="0" applyFont="1" applyFill="1" applyBorder="1"/>
    <xf numFmtId="10" fontId="16" fillId="2" borderId="5" xfId="0" applyNumberFormat="1" applyFont="1" applyFill="1" applyBorder="1" applyAlignment="1">
      <alignment horizontal="center"/>
    </xf>
    <xf numFmtId="0" fontId="30" fillId="0" borderId="11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3" fillId="4" borderId="8" xfId="0" applyFont="1" applyFill="1" applyBorder="1" applyAlignment="1">
      <alignment horizontal="center" vertical="center" textRotation="90" wrapText="1"/>
    </xf>
    <xf numFmtId="0" fontId="5" fillId="0" borderId="24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3" fontId="16" fillId="2" borderId="11" xfId="0" applyNumberFormat="1" applyFont="1" applyFill="1" applyBorder="1" applyAlignment="1">
      <alignment horizontal="center"/>
    </xf>
    <xf numFmtId="3" fontId="16" fillId="2" borderId="11" xfId="0" applyNumberFormat="1" applyFont="1" applyFill="1" applyBorder="1" applyAlignment="1">
      <alignment horizontal="center" vertical="center"/>
    </xf>
    <xf numFmtId="3" fontId="16" fillId="2" borderId="5" xfId="0" applyNumberFormat="1" applyFont="1" applyFill="1" applyBorder="1" applyAlignment="1">
      <alignment horizontal="center"/>
    </xf>
  </cellXfs>
  <cellStyles count="8">
    <cellStyle name="Обычный" xfId="0" builtinId="0"/>
    <cellStyle name="Обычный 2" xfId="4" xr:uid="{00000000-0005-0000-0000-000001000000}"/>
    <cellStyle name="Обычный 2 2" xfId="5" xr:uid="{00000000-0005-0000-0000-000002000000}"/>
    <cellStyle name="Обычный 3" xfId="2" xr:uid="{00000000-0005-0000-0000-000003000000}"/>
    <cellStyle name="Обычный 4" xfId="6" xr:uid="{00000000-0005-0000-0000-000004000000}"/>
    <cellStyle name="Обычный 5" xfId="7" xr:uid="{00000000-0005-0000-0000-000005000000}"/>
    <cellStyle name="Процентный" xfId="3" builtinId="5"/>
    <cellStyle name="Финансовый" xfId="1" builtinId="3"/>
  </cellStyles>
  <dxfs count="51">
    <dxf>
      <fill>
        <patternFill>
          <bgColor theme="4" tint="0.39994506668294322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8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 patternType="none">
          <bgColor auto="1"/>
        </patternFill>
      </fill>
    </dxf>
    <dxf>
      <fill>
        <patternFill>
          <bgColor theme="4" tint="0.39994506668294322"/>
        </patternFill>
      </fill>
    </dxf>
    <dxf>
      <fill>
        <patternFill patternType="none">
          <bgColor auto="1"/>
        </patternFill>
      </fill>
    </dxf>
    <dxf>
      <fill>
        <patternFill>
          <bgColor theme="4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FF"/>
      <color rgb="FFFFCC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ЦМФ" id="{8935FF64-0898-4E85-BCE4-9A7E05605B0C}" userId="ЦМФ" providerId="None"/>
  <person displayName="Василий Соболь" id="{5125FD04-658C-4E67-8CDA-94D2E0A84E51}" userId="Василий Соболь" providerId="None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P5" dT="2022-05-06T05:54:43.76" personId="{5125FD04-658C-4E67-8CDA-94D2E0A84E51}" id="{F9618E09-7239-4203-9FF3-0F5EA86CF2AC}">
    <text>с 20 апреля с/с микро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R162" dT="2023-07-24T10:08:36.92" personId="{8935FF64-0898-4E85-BCE4-9A7E05605B0C}" id="{89583152-A99A-4C31-85A6-1EB6ECCF22A4}">
    <text>Фактически бизнес в Челябинске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microsoft.com/office/2017/10/relationships/threadedComment" Target="../threadedComments/threadedComment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7" Type="http://schemas.microsoft.com/office/2017/10/relationships/threadedComment" Target="../threadedComments/threadedComment2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332"/>
  <sheetViews>
    <sheetView zoomScale="80" zoomScaleNormal="80" workbookViewId="0">
      <pane xSplit="1" ySplit="5" topLeftCell="B226" activePane="bottomRight" state="frozen"/>
      <selection pane="topRight" activeCell="B1" sqref="B1"/>
      <selection pane="bottomLeft" activeCell="A5" sqref="A5"/>
      <selection pane="bottomRight" activeCell="J237" sqref="J237"/>
    </sheetView>
  </sheetViews>
  <sheetFormatPr defaultColWidth="9.140625" defaultRowHeight="15.75" x14ac:dyDescent="0.25"/>
  <cols>
    <col min="1" max="1" width="9.140625" style="2"/>
    <col min="2" max="2" width="14.42578125" style="1" customWidth="1"/>
    <col min="3" max="3" width="18.85546875" style="6" customWidth="1"/>
    <col min="4" max="4" width="22.140625" style="6" customWidth="1"/>
    <col min="5" max="5" width="17.28515625" style="44" customWidth="1"/>
    <col min="6" max="6" width="18.28515625" style="6" customWidth="1"/>
    <col min="7" max="7" width="21" style="6" customWidth="1"/>
    <col min="8" max="8" width="39.28515625" style="6" customWidth="1"/>
    <col min="9" max="9" width="25.7109375" style="6" customWidth="1"/>
    <col min="10" max="10" width="18.42578125" style="6" customWidth="1"/>
    <col min="11" max="11" width="15.140625" style="6" customWidth="1"/>
    <col min="12" max="12" width="31" style="2" customWidth="1"/>
    <col min="13" max="13" width="21.140625" style="2" customWidth="1"/>
    <col min="14" max="14" width="16.42578125" style="6" customWidth="1"/>
    <col min="15" max="15" width="19.140625" style="2" customWidth="1"/>
    <col min="16" max="16" width="26.85546875" style="2" customWidth="1"/>
    <col min="17" max="17" width="16.7109375" style="2" customWidth="1"/>
    <col min="18" max="18" width="19.7109375" style="6" customWidth="1"/>
    <col min="19" max="19" width="14.85546875" style="2" customWidth="1"/>
    <col min="20" max="20" width="21.28515625" style="163" customWidth="1"/>
    <col min="21" max="21" width="31.140625" style="2" customWidth="1"/>
    <col min="22" max="22" width="26.7109375" style="8" customWidth="1"/>
    <col min="23" max="23" width="18.7109375" style="6" customWidth="1"/>
    <col min="24" max="24" width="9.140625" style="6" customWidth="1"/>
    <col min="25" max="25" width="21.42578125" style="6" customWidth="1"/>
    <col min="26" max="26" width="24.42578125" style="6" customWidth="1"/>
    <col min="27" max="27" width="13.5703125" style="2" customWidth="1"/>
    <col min="28" max="30" width="11.85546875" style="2" customWidth="1"/>
    <col min="31" max="31" width="11.140625" style="2" customWidth="1"/>
    <col min="32" max="32" width="12" style="2" customWidth="1"/>
    <col min="33" max="33" width="13.7109375" style="2" customWidth="1"/>
    <col min="34" max="34" width="14" style="2" customWidth="1"/>
    <col min="35" max="35" width="9.140625" style="2"/>
    <col min="36" max="36" width="14.140625" style="2" customWidth="1"/>
    <col min="37" max="16384" width="9.140625" style="2"/>
  </cols>
  <sheetData>
    <row r="1" spans="1:36" ht="35.25" customHeight="1" x14ac:dyDescent="0.25">
      <c r="C1" s="36"/>
      <c r="D1" s="28" t="s">
        <v>67</v>
      </c>
      <c r="E1" s="48"/>
      <c r="F1" s="28" t="s">
        <v>68</v>
      </c>
      <c r="G1" s="28"/>
      <c r="K1" s="28" t="s">
        <v>77</v>
      </c>
      <c r="X1" s="307" t="s">
        <v>504</v>
      </c>
      <c r="AA1" s="303" t="s">
        <v>87</v>
      </c>
      <c r="AB1" s="304"/>
      <c r="AC1" s="303" t="s">
        <v>88</v>
      </c>
      <c r="AD1" s="304"/>
      <c r="AE1" s="303" t="s">
        <v>102</v>
      </c>
      <c r="AF1" s="304"/>
      <c r="AG1" s="303" t="s">
        <v>109</v>
      </c>
      <c r="AH1" s="304"/>
      <c r="AI1" s="303" t="s">
        <v>110</v>
      </c>
      <c r="AJ1" s="304"/>
    </row>
    <row r="2" spans="1:36" ht="23.25" x14ac:dyDescent="0.25">
      <c r="B2" s="305" t="s">
        <v>115</v>
      </c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6"/>
      <c r="O2" s="306"/>
      <c r="P2" s="306"/>
      <c r="Q2" s="306"/>
      <c r="R2" s="306"/>
      <c r="S2" s="306"/>
      <c r="T2" s="306"/>
      <c r="U2" s="306"/>
      <c r="V2" s="306"/>
      <c r="X2" s="308"/>
      <c r="AA2" s="59" t="s">
        <v>82</v>
      </c>
      <c r="AB2" s="60" t="s">
        <v>81</v>
      </c>
      <c r="AC2" s="59" t="s">
        <v>82</v>
      </c>
      <c r="AD2" s="60" t="s">
        <v>81</v>
      </c>
      <c r="AE2" s="59" t="s">
        <v>82</v>
      </c>
      <c r="AF2" s="60" t="s">
        <v>81</v>
      </c>
      <c r="AG2" s="59" t="s">
        <v>82</v>
      </c>
      <c r="AH2" s="60" t="s">
        <v>81</v>
      </c>
      <c r="AI2" s="59" t="s">
        <v>82</v>
      </c>
      <c r="AJ2" s="60" t="s">
        <v>81</v>
      </c>
    </row>
    <row r="3" spans="1:36" ht="43.5" customHeight="1" thickBot="1" x14ac:dyDescent="0.3"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4"/>
      <c r="O3" s="94"/>
      <c r="P3" s="94"/>
      <c r="Q3" s="94"/>
      <c r="R3" s="94"/>
      <c r="S3" s="301" t="s">
        <v>101</v>
      </c>
      <c r="T3" s="302"/>
      <c r="U3" s="302"/>
      <c r="V3" s="94"/>
      <c r="X3" s="309"/>
      <c r="AA3" s="99"/>
      <c r="AB3" s="100"/>
      <c r="AC3" s="99"/>
      <c r="AD3" s="100"/>
      <c r="AE3" s="99"/>
      <c r="AF3" s="100"/>
      <c r="AG3" s="99"/>
      <c r="AH3" s="100"/>
      <c r="AI3" s="99"/>
      <c r="AJ3" s="100" t="s">
        <v>111</v>
      </c>
    </row>
    <row r="4" spans="1:36" s="29" customFormat="1" ht="79.5" customHeight="1" x14ac:dyDescent="0.25">
      <c r="A4" s="41" t="s">
        <v>76</v>
      </c>
      <c r="B4" s="37" t="s">
        <v>75</v>
      </c>
      <c r="C4" s="37" t="s">
        <v>69</v>
      </c>
      <c r="D4" s="37" t="s">
        <v>70</v>
      </c>
      <c r="E4" s="37" t="s">
        <v>95</v>
      </c>
      <c r="F4" s="37" t="s">
        <v>17</v>
      </c>
      <c r="G4" s="37" t="s">
        <v>96</v>
      </c>
      <c r="H4" s="37" t="s">
        <v>3</v>
      </c>
      <c r="I4" s="37" t="s">
        <v>19</v>
      </c>
      <c r="J4" s="37" t="s">
        <v>63</v>
      </c>
      <c r="K4" s="39" t="s">
        <v>62</v>
      </c>
      <c r="L4" s="39" t="s">
        <v>78</v>
      </c>
      <c r="M4" s="58" t="s">
        <v>119</v>
      </c>
      <c r="N4" s="37" t="s">
        <v>64</v>
      </c>
      <c r="O4" s="37" t="s">
        <v>91</v>
      </c>
      <c r="P4" s="37" t="s">
        <v>86</v>
      </c>
      <c r="Q4" s="37" t="s">
        <v>71</v>
      </c>
      <c r="R4" s="37" t="s">
        <v>16</v>
      </c>
      <c r="S4" s="98" t="s">
        <v>36</v>
      </c>
      <c r="T4" s="164" t="s">
        <v>100</v>
      </c>
      <c r="U4" s="98" t="s">
        <v>99</v>
      </c>
      <c r="V4" s="37" t="s">
        <v>4</v>
      </c>
      <c r="W4" s="90" t="s">
        <v>72</v>
      </c>
      <c r="X4" s="92" t="s">
        <v>79</v>
      </c>
      <c r="Y4" s="160" t="s">
        <v>245</v>
      </c>
      <c r="Z4" s="160" t="s">
        <v>246</v>
      </c>
      <c r="AA4" s="126"/>
      <c r="AB4" s="127"/>
      <c r="AC4" s="128"/>
      <c r="AD4" s="127"/>
      <c r="AE4" s="128"/>
      <c r="AF4" s="127"/>
      <c r="AG4" s="128"/>
      <c r="AH4" s="127"/>
      <c r="AI4" s="128"/>
      <c r="AJ4" s="127"/>
    </row>
    <row r="5" spans="1:36" s="30" customFormat="1" ht="21" customHeight="1" thickBot="1" x14ac:dyDescent="0.3">
      <c r="A5" s="42">
        <v>1</v>
      </c>
      <c r="B5" s="43">
        <v>2</v>
      </c>
      <c r="C5" s="38">
        <v>3</v>
      </c>
      <c r="D5" s="38">
        <v>4</v>
      </c>
      <c r="E5" s="38">
        <v>5</v>
      </c>
      <c r="F5" s="38">
        <v>6</v>
      </c>
      <c r="G5" s="38"/>
      <c r="H5" s="38">
        <v>7</v>
      </c>
      <c r="I5" s="38">
        <v>8</v>
      </c>
      <c r="J5" s="38">
        <v>9</v>
      </c>
      <c r="K5" s="38">
        <v>10</v>
      </c>
      <c r="L5" s="38">
        <v>11</v>
      </c>
      <c r="M5" s="38">
        <v>12</v>
      </c>
      <c r="N5" s="38">
        <v>13</v>
      </c>
      <c r="O5" s="38">
        <v>14</v>
      </c>
      <c r="P5" s="38">
        <v>15</v>
      </c>
      <c r="Q5" s="38">
        <v>16</v>
      </c>
      <c r="R5" s="38">
        <v>17</v>
      </c>
      <c r="S5" s="33">
        <v>18</v>
      </c>
      <c r="T5" s="165"/>
      <c r="U5" s="33"/>
      <c r="V5" s="38">
        <v>19</v>
      </c>
      <c r="W5" s="91">
        <v>20</v>
      </c>
      <c r="X5" s="123"/>
      <c r="Y5" s="159"/>
      <c r="Z5" s="159"/>
      <c r="AF5" s="124"/>
      <c r="AH5" s="124"/>
      <c r="AJ5" s="124"/>
    </row>
    <row r="6" spans="1:36" ht="20.25" customHeight="1" x14ac:dyDescent="0.25">
      <c r="A6" s="40">
        <v>1</v>
      </c>
      <c r="B6" s="13">
        <v>1045</v>
      </c>
      <c r="C6" s="14">
        <v>44918</v>
      </c>
      <c r="D6" s="14">
        <v>44922</v>
      </c>
      <c r="E6" s="186">
        <v>44938</v>
      </c>
      <c r="F6" s="13" t="str">
        <f>CONCATENATE(B6,"/2023")</f>
        <v>1045/2023</v>
      </c>
      <c r="G6" s="49">
        <f>E6</f>
        <v>44938</v>
      </c>
      <c r="H6" s="13" t="s">
        <v>125</v>
      </c>
      <c r="I6" s="79">
        <v>740700005425</v>
      </c>
      <c r="J6" s="85">
        <v>500000</v>
      </c>
      <c r="K6" s="47">
        <v>7.4999999999999997E-2</v>
      </c>
      <c r="L6" s="31" t="s">
        <v>23</v>
      </c>
      <c r="M6" s="31" t="s">
        <v>43</v>
      </c>
      <c r="N6" s="32" t="s">
        <v>66</v>
      </c>
      <c r="O6" s="32"/>
      <c r="P6" s="32" t="s">
        <v>116</v>
      </c>
      <c r="Q6" s="32" t="s">
        <v>21</v>
      </c>
      <c r="R6" s="32" t="s">
        <v>30</v>
      </c>
      <c r="S6" s="32" t="e">
        <f>РЕЕСТР!#REF!</f>
        <v>#REF!</v>
      </c>
      <c r="T6" s="166" t="e">
        <f>VLOOKUP(I6,РЕЕСТР!C4:K116,13,0)</f>
        <v>#REF!</v>
      </c>
      <c r="U6" s="32" t="e">
        <f>VLOOKUP('регистрация выд заявок'!I6,РЕЕСТР!C4:H216,10,0)</f>
        <v>#REF!</v>
      </c>
      <c r="V6" s="15" t="s">
        <v>120</v>
      </c>
      <c r="W6" s="88" t="s">
        <v>73</v>
      </c>
      <c r="X6" s="6">
        <f>IF(AND(N6="МСП действ",W6="выдан",L6="предоставление микрозайма"),1,IF(AND(N6="МСП СТАРТ",W6="выдан"),1,IF(AND(N6="С/З",W6="выдан"),1)))</f>
        <v>1</v>
      </c>
      <c r="Y6" s="22"/>
      <c r="Z6" s="22"/>
      <c r="AC6" s="125"/>
    </row>
    <row r="7" spans="1:36" ht="20.25" customHeight="1" x14ac:dyDescent="0.25">
      <c r="A7" s="9">
        <v>2</v>
      </c>
      <c r="B7" s="13">
        <v>1046</v>
      </c>
      <c r="C7" s="16">
        <v>44909</v>
      </c>
      <c r="D7" s="16">
        <v>44910</v>
      </c>
      <c r="E7" s="140">
        <v>44938</v>
      </c>
      <c r="F7" s="13" t="str">
        <f t="shared" ref="F7:F83" si="0">CONCATENATE(B7,"/2023")</f>
        <v>1046/2023</v>
      </c>
      <c r="G7" s="49">
        <f>E7</f>
        <v>44938</v>
      </c>
      <c r="H7" s="11" t="s">
        <v>123</v>
      </c>
      <c r="I7" s="79">
        <v>7404065630</v>
      </c>
      <c r="J7" s="83">
        <v>5000000</v>
      </c>
      <c r="K7" s="45">
        <v>3.7499999999999999E-2</v>
      </c>
      <c r="L7" s="31" t="s">
        <v>23</v>
      </c>
      <c r="M7" s="31" t="s">
        <v>43</v>
      </c>
      <c r="N7" s="21" t="s">
        <v>66</v>
      </c>
      <c r="O7" s="32"/>
      <c r="P7" s="32" t="s">
        <v>116</v>
      </c>
      <c r="Q7" s="21" t="s">
        <v>21</v>
      </c>
      <c r="R7" s="21" t="s">
        <v>30</v>
      </c>
      <c r="S7" s="21" t="e">
        <f>РЕЕСТР!#REF!</f>
        <v>#REF!</v>
      </c>
      <c r="T7" s="166" t="e">
        <f>VLOOKUP(I7,РЕЕСТР!C5:K117,13,0)</f>
        <v>#REF!</v>
      </c>
      <c r="U7" s="32" t="e">
        <f>VLOOKUP('регистрация выд заявок'!I7,РЕЕСТР!C5:H216,10,0)</f>
        <v>#REF!</v>
      </c>
      <c r="V7" s="15" t="s">
        <v>26</v>
      </c>
      <c r="W7" s="22" t="s">
        <v>73</v>
      </c>
      <c r="X7" s="6">
        <f t="shared" ref="X7:X15" si="1">IF(AND(N7="МСП действ",W7="выдан",L7="предоставление микрозайма"),1,IF(AND(N7="МСП СТАРТ",W7="выдан"),1,IF(AND(N7="С/З",W7="выдан"),1)))</f>
        <v>1</v>
      </c>
      <c r="Y7" s="22"/>
      <c r="Z7" s="22"/>
    </row>
    <row r="8" spans="1:36" ht="20.25" customHeight="1" x14ac:dyDescent="0.25">
      <c r="A8" s="9">
        <v>3</v>
      </c>
      <c r="B8" s="13">
        <v>1047</v>
      </c>
      <c r="C8" s="16">
        <v>44917</v>
      </c>
      <c r="D8" s="16">
        <v>44918</v>
      </c>
      <c r="E8" s="140">
        <v>44938</v>
      </c>
      <c r="F8" s="13" t="str">
        <f t="shared" si="0"/>
        <v>1047/2023</v>
      </c>
      <c r="G8" s="49">
        <f t="shared" ref="G8:G44" si="2">E8</f>
        <v>44938</v>
      </c>
      <c r="H8" s="11" t="s">
        <v>121</v>
      </c>
      <c r="I8" s="79">
        <v>741300708506</v>
      </c>
      <c r="J8" s="83">
        <v>1000000</v>
      </c>
      <c r="K8" s="45">
        <v>6.5000000000000002E-2</v>
      </c>
      <c r="L8" s="31" t="s">
        <v>23</v>
      </c>
      <c r="M8" s="31" t="s">
        <v>52</v>
      </c>
      <c r="N8" s="21" t="s">
        <v>66</v>
      </c>
      <c r="O8" s="32"/>
      <c r="P8" s="32" t="s">
        <v>116</v>
      </c>
      <c r="Q8" s="21" t="s">
        <v>25</v>
      </c>
      <c r="R8" s="21" t="s">
        <v>53</v>
      </c>
      <c r="S8" s="21" t="e">
        <f>РЕЕСТР!#REF!</f>
        <v>#REF!</v>
      </c>
      <c r="T8" s="166" t="e">
        <f>VLOOKUP(I8,РЕЕСТР!C6:K118,13,0)</f>
        <v>#REF!</v>
      </c>
      <c r="U8" s="32" t="e">
        <f>VLOOKUP('регистрация выд заявок'!I8,РЕЕСТР!C6:H216,10,0)</f>
        <v>#REF!</v>
      </c>
      <c r="V8" s="15" t="s">
        <v>26</v>
      </c>
      <c r="W8" s="22" t="s">
        <v>73</v>
      </c>
      <c r="X8" s="6">
        <f t="shared" si="1"/>
        <v>1</v>
      </c>
      <c r="Y8" s="22"/>
      <c r="Z8" s="22"/>
    </row>
    <row r="9" spans="1:36" ht="20.25" customHeight="1" x14ac:dyDescent="0.25">
      <c r="A9" s="40">
        <v>4</v>
      </c>
      <c r="B9" s="13">
        <v>1048</v>
      </c>
      <c r="C9" s="16">
        <v>44922</v>
      </c>
      <c r="D9" s="16">
        <v>44923</v>
      </c>
      <c r="E9" s="140">
        <v>44939</v>
      </c>
      <c r="F9" s="13" t="str">
        <f t="shared" si="0"/>
        <v>1048/2023</v>
      </c>
      <c r="G9" s="49">
        <f t="shared" si="2"/>
        <v>44939</v>
      </c>
      <c r="H9" s="230" t="s">
        <v>107</v>
      </c>
      <c r="I9" s="79">
        <v>741002054760</v>
      </c>
      <c r="J9" s="83">
        <v>350000</v>
      </c>
      <c r="K9" s="47">
        <v>7.4999999999999997E-2</v>
      </c>
      <c r="L9" s="31" t="s">
        <v>23</v>
      </c>
      <c r="M9" s="31" t="s">
        <v>43</v>
      </c>
      <c r="N9" s="21" t="s">
        <v>80</v>
      </c>
      <c r="O9" s="32"/>
      <c r="P9" s="32" t="s">
        <v>116</v>
      </c>
      <c r="Q9" s="21" t="s">
        <v>21</v>
      </c>
      <c r="R9" s="21" t="s">
        <v>30</v>
      </c>
      <c r="S9" s="21" t="e">
        <f>РЕЕСТР!#REF!</f>
        <v>#REF!</v>
      </c>
      <c r="T9" s="166" t="e">
        <f>VLOOKUP(I9,РЕЕСТР!C7:K119,13,0)</f>
        <v>#REF!</v>
      </c>
      <c r="U9" s="32" t="e">
        <f>VLOOKUP('регистрация выд заявок'!I9,РЕЕСТР!C7:H216,10,0)</f>
        <v>#REF!</v>
      </c>
      <c r="V9" s="15" t="s">
        <v>97</v>
      </c>
      <c r="W9" s="22" t="s">
        <v>73</v>
      </c>
      <c r="X9" s="6">
        <f t="shared" si="1"/>
        <v>1</v>
      </c>
      <c r="Y9" s="22" t="s">
        <v>365</v>
      </c>
      <c r="Z9" s="22" t="s">
        <v>329</v>
      </c>
    </row>
    <row r="10" spans="1:36" ht="20.25" customHeight="1" x14ac:dyDescent="0.25">
      <c r="A10" s="9">
        <v>5</v>
      </c>
      <c r="B10" s="13">
        <v>1049</v>
      </c>
      <c r="C10" s="16">
        <v>44935</v>
      </c>
      <c r="D10" s="16">
        <v>44939</v>
      </c>
      <c r="E10" s="140">
        <v>44943</v>
      </c>
      <c r="F10" s="13" t="str">
        <f>CONCATENATE(B10,"/2023")</f>
        <v>1049/2023</v>
      </c>
      <c r="G10" s="49">
        <f t="shared" si="2"/>
        <v>44943</v>
      </c>
      <c r="H10" s="11" t="s">
        <v>131</v>
      </c>
      <c r="I10" s="79">
        <v>741100685890</v>
      </c>
      <c r="J10" s="83">
        <v>5000000</v>
      </c>
      <c r="K10" s="47">
        <v>7.4999999999999997E-2</v>
      </c>
      <c r="L10" s="31" t="s">
        <v>23</v>
      </c>
      <c r="M10" s="31" t="s">
        <v>43</v>
      </c>
      <c r="N10" s="21" t="s">
        <v>66</v>
      </c>
      <c r="O10" s="32"/>
      <c r="P10" s="32" t="s">
        <v>116</v>
      </c>
      <c r="Q10" s="21" t="s">
        <v>21</v>
      </c>
      <c r="R10" s="21" t="s">
        <v>30</v>
      </c>
      <c r="S10" s="21" t="e">
        <f>РЕЕСТР!#REF!</f>
        <v>#REF!</v>
      </c>
      <c r="T10" s="166" t="e">
        <f>VLOOKUP(I10,РЕЕСТР!C8:K120,13,0)</f>
        <v>#REF!</v>
      </c>
      <c r="U10" s="32" t="e">
        <f>VLOOKUP('регистрация выд заявок'!I10,РЕЕСТР!C8:H216,10,0)</f>
        <v>#REF!</v>
      </c>
      <c r="V10" s="15" t="s">
        <v>31</v>
      </c>
      <c r="W10" s="22" t="s">
        <v>73</v>
      </c>
      <c r="X10" s="6">
        <f t="shared" si="1"/>
        <v>1</v>
      </c>
      <c r="Y10" s="22"/>
      <c r="Z10" s="22"/>
    </row>
    <row r="11" spans="1:36" ht="20.25" customHeight="1" x14ac:dyDescent="0.25">
      <c r="A11" s="40">
        <v>6</v>
      </c>
      <c r="B11" s="13">
        <v>1050</v>
      </c>
      <c r="C11" s="16">
        <v>44917</v>
      </c>
      <c r="D11" s="16">
        <v>44918</v>
      </c>
      <c r="E11" s="140">
        <v>44943</v>
      </c>
      <c r="F11" s="13" t="str">
        <f>CONCATENATE(B11,"/2023")</f>
        <v>1050/2023</v>
      </c>
      <c r="G11" s="49">
        <f t="shared" si="2"/>
        <v>44943</v>
      </c>
      <c r="H11" s="11" t="s">
        <v>130</v>
      </c>
      <c r="I11" s="79">
        <v>745306247827</v>
      </c>
      <c r="J11" s="83">
        <v>1000000</v>
      </c>
      <c r="K11" s="45">
        <v>3.7499999999999999E-2</v>
      </c>
      <c r="L11" s="31" t="s">
        <v>23</v>
      </c>
      <c r="M11" s="31" t="s">
        <v>43</v>
      </c>
      <c r="N11" s="21" t="s">
        <v>66</v>
      </c>
      <c r="O11" s="32"/>
      <c r="P11" s="32" t="s">
        <v>116</v>
      </c>
      <c r="Q11" s="21" t="s">
        <v>21</v>
      </c>
      <c r="R11" s="21" t="s">
        <v>30</v>
      </c>
      <c r="S11" s="21" t="e">
        <f>РЕЕСТР!#REF!</f>
        <v>#REF!</v>
      </c>
      <c r="T11" s="166" t="e">
        <f>VLOOKUP(I11,РЕЕСТР!C9:K121,13,0)</f>
        <v>#REF!</v>
      </c>
      <c r="U11" s="32" t="e">
        <f>VLOOKUP('регистрация выд заявок'!I11,РЕЕСТР!C9:H217,10,0)</f>
        <v>#REF!</v>
      </c>
      <c r="V11" s="12" t="s">
        <v>97</v>
      </c>
      <c r="W11" s="22" t="s">
        <v>73</v>
      </c>
      <c r="X11" s="6">
        <f t="shared" si="1"/>
        <v>1</v>
      </c>
      <c r="Y11" s="22" t="s">
        <v>365</v>
      </c>
      <c r="Z11" s="22" t="s">
        <v>329</v>
      </c>
    </row>
    <row r="12" spans="1:36" ht="20.25" customHeight="1" x14ac:dyDescent="0.25">
      <c r="A12" s="9">
        <v>7</v>
      </c>
      <c r="B12" s="13">
        <v>1051</v>
      </c>
      <c r="C12" s="16">
        <v>44944</v>
      </c>
      <c r="D12" s="16">
        <v>44945</v>
      </c>
      <c r="E12" s="140">
        <v>44953</v>
      </c>
      <c r="F12" s="13" t="str">
        <f>CONCATENATE(B12,"/2023")</f>
        <v>1051/2023</v>
      </c>
      <c r="G12" s="187">
        <v>44956</v>
      </c>
      <c r="H12" s="136" t="s">
        <v>104</v>
      </c>
      <c r="I12" s="79">
        <v>7448066141</v>
      </c>
      <c r="J12" s="83">
        <v>1000000</v>
      </c>
      <c r="K12" s="45">
        <v>7.4999999999999997E-2</v>
      </c>
      <c r="L12" s="31" t="s">
        <v>23</v>
      </c>
      <c r="M12" s="31" t="s">
        <v>43</v>
      </c>
      <c r="N12" s="21" t="s">
        <v>66</v>
      </c>
      <c r="O12" s="32" t="s">
        <v>147</v>
      </c>
      <c r="P12" s="32" t="s">
        <v>116</v>
      </c>
      <c r="Q12" s="21" t="s">
        <v>21</v>
      </c>
      <c r="R12" s="21" t="s">
        <v>30</v>
      </c>
      <c r="S12" s="21" t="e">
        <f>РЕЕСТР!#REF!</f>
        <v>#REF!</v>
      </c>
      <c r="T12" s="166" t="e">
        <f>VLOOKUP(I12,РЕЕСТР!C10:K122,13,0)</f>
        <v>#REF!</v>
      </c>
      <c r="U12" s="32" t="e">
        <f>VLOOKUP('регистрация выд заявок'!I12,РЕЕСТР!C10:H218,10,0)</f>
        <v>#REF!</v>
      </c>
      <c r="V12" s="22" t="s">
        <v>26</v>
      </c>
      <c r="W12" s="22" t="s">
        <v>73</v>
      </c>
      <c r="X12" s="6">
        <f t="shared" si="1"/>
        <v>1</v>
      </c>
      <c r="Y12" s="22"/>
      <c r="Z12" s="22"/>
    </row>
    <row r="13" spans="1:36" ht="20.25" customHeight="1" x14ac:dyDescent="0.25">
      <c r="A13" s="9">
        <v>8</v>
      </c>
      <c r="B13" s="13">
        <v>1052</v>
      </c>
      <c r="C13" s="16">
        <v>44938</v>
      </c>
      <c r="D13" s="16">
        <v>44944</v>
      </c>
      <c r="E13" s="140">
        <v>44956</v>
      </c>
      <c r="F13" s="13" t="str">
        <f t="shared" si="0"/>
        <v>1052/2023</v>
      </c>
      <c r="G13" s="49">
        <f t="shared" si="2"/>
        <v>44956</v>
      </c>
      <c r="H13" s="11" t="s">
        <v>138</v>
      </c>
      <c r="I13" s="79">
        <v>7455014338</v>
      </c>
      <c r="J13" s="83">
        <v>5000000</v>
      </c>
      <c r="K13" s="45">
        <v>3.7499999999999999E-2</v>
      </c>
      <c r="L13" s="31" t="s">
        <v>23</v>
      </c>
      <c r="M13" s="31" t="s">
        <v>43</v>
      </c>
      <c r="N13" s="21" t="s">
        <v>66</v>
      </c>
      <c r="O13" s="32"/>
      <c r="P13" s="32" t="s">
        <v>116</v>
      </c>
      <c r="Q13" s="21" t="s">
        <v>21</v>
      </c>
      <c r="R13" s="21" t="s">
        <v>30</v>
      </c>
      <c r="S13" s="21" t="e">
        <f>РЕЕСТР!#REF!</f>
        <v>#REF!</v>
      </c>
      <c r="T13" s="166" t="e">
        <f>VLOOKUP(I13,РЕЕСТР!C11:K123,13,0)</f>
        <v>#REF!</v>
      </c>
      <c r="U13" s="32" t="e">
        <f>VLOOKUP('регистрация выд заявок'!I13,РЕЕСТР!C11:H219,10,0)</f>
        <v>#REF!</v>
      </c>
      <c r="V13" s="22" t="s">
        <v>120</v>
      </c>
      <c r="W13" s="22" t="s">
        <v>73</v>
      </c>
      <c r="X13" s="6">
        <f t="shared" si="1"/>
        <v>1</v>
      </c>
      <c r="Y13" s="22"/>
      <c r="Z13" s="22"/>
    </row>
    <row r="14" spans="1:36" ht="20.25" customHeight="1" x14ac:dyDescent="0.25">
      <c r="A14" s="40">
        <v>9</v>
      </c>
      <c r="B14" s="13">
        <v>1053</v>
      </c>
      <c r="C14" s="16">
        <v>44935</v>
      </c>
      <c r="D14" s="16">
        <v>44938</v>
      </c>
      <c r="E14" s="65">
        <v>44957</v>
      </c>
      <c r="F14" s="13" t="str">
        <f t="shared" si="0"/>
        <v>1053/2023</v>
      </c>
      <c r="G14" s="49">
        <f t="shared" si="2"/>
        <v>44957</v>
      </c>
      <c r="H14" s="11" t="s">
        <v>142</v>
      </c>
      <c r="I14" s="79">
        <v>7456032435</v>
      </c>
      <c r="J14" s="83">
        <v>3500000</v>
      </c>
      <c r="K14" s="45">
        <v>3.7499999999999999E-2</v>
      </c>
      <c r="L14" s="31" t="s">
        <v>23</v>
      </c>
      <c r="M14" s="31" t="s">
        <v>43</v>
      </c>
      <c r="N14" s="21" t="s">
        <v>66</v>
      </c>
      <c r="O14" s="32"/>
      <c r="P14" s="32" t="s">
        <v>116</v>
      </c>
      <c r="Q14" s="21" t="s">
        <v>25</v>
      </c>
      <c r="R14" s="21" t="s">
        <v>30</v>
      </c>
      <c r="S14" s="21" t="e">
        <f>РЕЕСТР!#REF!</f>
        <v>#REF!</v>
      </c>
      <c r="T14" s="166" t="e">
        <f>VLOOKUP(I14,РЕЕСТР!C12:K124,13,0)</f>
        <v>#REF!</v>
      </c>
      <c r="U14" s="32" t="e">
        <f>VLOOKUP('регистрация выд заявок'!I14,РЕЕСТР!C12:H220,10,0)</f>
        <v>#REF!</v>
      </c>
      <c r="V14" s="22" t="s">
        <v>28</v>
      </c>
      <c r="W14" s="22" t="s">
        <v>73</v>
      </c>
      <c r="X14" s="6">
        <f t="shared" si="1"/>
        <v>1</v>
      </c>
      <c r="Y14" s="22"/>
      <c r="Z14" s="22"/>
    </row>
    <row r="15" spans="1:36" ht="20.25" customHeight="1" x14ac:dyDescent="0.25">
      <c r="A15" s="9">
        <v>10</v>
      </c>
      <c r="B15" s="13">
        <v>1054</v>
      </c>
      <c r="C15" s="16">
        <v>44949</v>
      </c>
      <c r="D15" s="16">
        <v>44953</v>
      </c>
      <c r="E15" s="140">
        <v>44957</v>
      </c>
      <c r="F15" s="13" t="str">
        <f t="shared" si="0"/>
        <v>1054/2023</v>
      </c>
      <c r="G15" s="49">
        <f t="shared" si="2"/>
        <v>44957</v>
      </c>
      <c r="H15" s="11" t="s">
        <v>143</v>
      </c>
      <c r="I15" s="79">
        <v>7415084868</v>
      </c>
      <c r="J15" s="83">
        <v>3600000</v>
      </c>
      <c r="K15" s="45">
        <v>3.7499999999999999E-2</v>
      </c>
      <c r="L15" s="31" t="s">
        <v>23</v>
      </c>
      <c r="M15" s="31" t="s">
        <v>43</v>
      </c>
      <c r="N15" s="21" t="s">
        <v>66</v>
      </c>
      <c r="O15" s="32"/>
      <c r="P15" s="32" t="s">
        <v>116</v>
      </c>
      <c r="Q15" s="21" t="s">
        <v>21</v>
      </c>
      <c r="R15" s="21" t="s">
        <v>30</v>
      </c>
      <c r="S15" s="21" t="e">
        <f>РЕЕСТР!#REF!</f>
        <v>#REF!</v>
      </c>
      <c r="T15" s="166" t="e">
        <f>VLOOKUP(I15,РЕЕСТР!C13:K125,13,0)</f>
        <v>#REF!</v>
      </c>
      <c r="U15" s="32" t="e">
        <f>VLOOKUP('регистрация выд заявок'!I15,РЕЕСТР!C13:H221,10,0)</f>
        <v>#REF!</v>
      </c>
      <c r="V15" s="22" t="s">
        <v>28</v>
      </c>
      <c r="W15" s="22" t="s">
        <v>73</v>
      </c>
      <c r="X15" s="6">
        <f t="shared" si="1"/>
        <v>1</v>
      </c>
      <c r="Y15" s="22"/>
      <c r="Z15" s="22"/>
    </row>
    <row r="16" spans="1:36" ht="20.25" customHeight="1" x14ac:dyDescent="0.25">
      <c r="A16" s="40">
        <v>11</v>
      </c>
      <c r="B16" s="13">
        <v>1055</v>
      </c>
      <c r="C16" s="16">
        <v>44952</v>
      </c>
      <c r="D16" s="16">
        <v>44956</v>
      </c>
      <c r="E16" s="140">
        <v>44957</v>
      </c>
      <c r="F16" s="13" t="str">
        <f t="shared" si="0"/>
        <v>1055/2023</v>
      </c>
      <c r="G16" s="49">
        <f t="shared" si="2"/>
        <v>44957</v>
      </c>
      <c r="H16" s="230" t="s">
        <v>145</v>
      </c>
      <c r="I16" s="79">
        <v>744915575158</v>
      </c>
      <c r="J16" s="83">
        <v>1000000</v>
      </c>
      <c r="K16" s="45">
        <v>7.4999999999999997E-2</v>
      </c>
      <c r="L16" s="31" t="s">
        <v>23</v>
      </c>
      <c r="M16" s="31" t="s">
        <v>43</v>
      </c>
      <c r="N16" s="21" t="s">
        <v>80</v>
      </c>
      <c r="O16" s="32"/>
      <c r="P16" s="32" t="s">
        <v>116</v>
      </c>
      <c r="Q16" s="21" t="s">
        <v>21</v>
      </c>
      <c r="R16" s="21" t="s">
        <v>30</v>
      </c>
      <c r="S16" s="21" t="e">
        <f>РЕЕСТР!#REF!</f>
        <v>#REF!</v>
      </c>
      <c r="T16" s="166" t="e">
        <f>VLOOKUP(I16,РЕЕСТР!C14:K126,13,0)</f>
        <v>#REF!</v>
      </c>
      <c r="U16" s="32" t="e">
        <f>VLOOKUP('регистрация выд заявок'!I16,РЕЕСТР!C14:H222,10,0)</f>
        <v>#REF!</v>
      </c>
      <c r="V16" s="22" t="s">
        <v>31</v>
      </c>
      <c r="W16" s="22" t="s">
        <v>73</v>
      </c>
      <c r="X16" s="6">
        <f>IF(AND(N16="МСП действ",W16="выдан",L16="предоставление микрозайма"),1,IF(AND(N16="МСП СТАРТ",W16="выдан"),1,IF(AND(N16="С/З",W16="выдан"),1)))</f>
        <v>1</v>
      </c>
      <c r="Y16" s="22"/>
      <c r="Z16" s="22"/>
    </row>
    <row r="17" spans="1:26" ht="20.25" customHeight="1" x14ac:dyDescent="0.25">
      <c r="A17" s="137" t="s">
        <v>15</v>
      </c>
      <c r="B17" s="13">
        <v>1051</v>
      </c>
      <c r="C17" s="16">
        <v>44944</v>
      </c>
      <c r="D17" s="16">
        <v>44945</v>
      </c>
      <c r="E17" s="140">
        <v>44953</v>
      </c>
      <c r="F17" s="13" t="str">
        <f t="shared" si="0"/>
        <v>1051/2023</v>
      </c>
      <c r="G17" s="187">
        <v>44958</v>
      </c>
      <c r="H17" s="136" t="str">
        <f>H12</f>
        <v>ООО "Металлургкомплект"</v>
      </c>
      <c r="I17" s="79">
        <f>I12</f>
        <v>7448066141</v>
      </c>
      <c r="J17" s="83">
        <v>1000000</v>
      </c>
      <c r="K17" s="45">
        <f>K12</f>
        <v>7.4999999999999997E-2</v>
      </c>
      <c r="L17" s="31" t="str">
        <f>L12</f>
        <v>предоставление микрозайма</v>
      </c>
      <c r="M17" s="31" t="str">
        <f>M12</f>
        <v>НЕТ</v>
      </c>
      <c r="N17" s="21" t="s">
        <v>66</v>
      </c>
      <c r="O17" s="32" t="s">
        <v>147</v>
      </c>
      <c r="P17" s="32" t="s">
        <v>116</v>
      </c>
      <c r="Q17" s="21" t="s">
        <v>21</v>
      </c>
      <c r="R17" s="21" t="s">
        <v>30</v>
      </c>
      <c r="S17" s="21" t="e">
        <f>РЕЕСТР!#REF!</f>
        <v>#REF!</v>
      </c>
      <c r="T17" s="166" t="e">
        <f>VLOOKUP(I17,РЕЕСТР!C15:K127,13,0)</f>
        <v>#REF!</v>
      </c>
      <c r="U17" s="32" t="e">
        <f>VLOOKUP('регистрация выд заявок'!I17,РЕЕСТР!C15:H223,10,0)</f>
        <v>#REF!</v>
      </c>
      <c r="V17" s="22" t="s">
        <v>26</v>
      </c>
      <c r="W17" s="22" t="s">
        <v>73</v>
      </c>
      <c r="X17" s="6">
        <v>0</v>
      </c>
      <c r="Y17" s="22"/>
      <c r="Z17" s="22"/>
    </row>
    <row r="18" spans="1:26" ht="20.25" customHeight="1" x14ac:dyDescent="0.25">
      <c r="A18" s="9">
        <v>12</v>
      </c>
      <c r="B18" s="13">
        <v>1056</v>
      </c>
      <c r="C18" s="16">
        <v>44935</v>
      </c>
      <c r="D18" s="16">
        <v>44938</v>
      </c>
      <c r="E18" s="140">
        <v>44959</v>
      </c>
      <c r="F18" s="13" t="str">
        <f t="shared" si="0"/>
        <v>1056/2023</v>
      </c>
      <c r="G18" s="49">
        <f t="shared" si="2"/>
        <v>44959</v>
      </c>
      <c r="H18" s="11" t="s">
        <v>148</v>
      </c>
      <c r="I18" s="79">
        <v>7456001525</v>
      </c>
      <c r="J18" s="83">
        <v>2200000</v>
      </c>
      <c r="K18" s="45">
        <v>3.7499999999999999E-2</v>
      </c>
      <c r="L18" s="31" t="s">
        <v>23</v>
      </c>
      <c r="M18" s="31" t="s">
        <v>43</v>
      </c>
      <c r="N18" s="21" t="s">
        <v>66</v>
      </c>
      <c r="O18" s="32"/>
      <c r="P18" s="32" t="s">
        <v>116</v>
      </c>
      <c r="Q18" s="21" t="s">
        <v>21</v>
      </c>
      <c r="R18" s="21" t="s">
        <v>30</v>
      </c>
      <c r="S18" s="21" t="e">
        <f>РЕЕСТР!#REF!</f>
        <v>#REF!</v>
      </c>
      <c r="T18" s="166" t="e">
        <f>VLOOKUP(I18,РЕЕСТР!C16:K128,13,0)</f>
        <v>#REF!</v>
      </c>
      <c r="U18" s="32" t="e">
        <f>VLOOKUP('регистрация выд заявок'!I18,РЕЕСТР!C16:H224,10,0)</f>
        <v>#REF!</v>
      </c>
      <c r="V18" s="12" t="s">
        <v>120</v>
      </c>
      <c r="W18" s="22" t="s">
        <v>73</v>
      </c>
      <c r="X18" s="6">
        <f t="shared" ref="X18:X70" si="3">IF(AND(N18="МСП действ",W18="выдан",L18="предоставление микрозайма"),1,IF(AND(N18="МСП СТАРТ",W18="выдан"),1,IF(AND(N18="С/З",W18="выдан"),1)))</f>
        <v>1</v>
      </c>
      <c r="Y18" s="22"/>
      <c r="Z18" s="22"/>
    </row>
    <row r="19" spans="1:26" ht="20.25" customHeight="1" x14ac:dyDescent="0.25">
      <c r="A19" s="40">
        <v>13</v>
      </c>
      <c r="B19" s="13">
        <v>1057</v>
      </c>
      <c r="C19" s="16">
        <v>44950</v>
      </c>
      <c r="D19" s="16">
        <v>44952</v>
      </c>
      <c r="E19" s="140">
        <v>44959</v>
      </c>
      <c r="F19" s="13" t="str">
        <f t="shared" si="0"/>
        <v>1057/2023</v>
      </c>
      <c r="G19" s="49">
        <f t="shared" si="2"/>
        <v>44959</v>
      </c>
      <c r="H19" s="11" t="s">
        <v>113</v>
      </c>
      <c r="I19" s="79">
        <v>741003786879</v>
      </c>
      <c r="J19" s="83">
        <v>200000</v>
      </c>
      <c r="K19" s="45">
        <v>7.4999999999999997E-2</v>
      </c>
      <c r="L19" s="31" t="s">
        <v>23</v>
      </c>
      <c r="M19" s="31" t="s">
        <v>43</v>
      </c>
      <c r="N19" s="21" t="s">
        <v>65</v>
      </c>
      <c r="O19" s="32"/>
      <c r="P19" s="32" t="s">
        <v>116</v>
      </c>
      <c r="Q19" s="21" t="s">
        <v>21</v>
      </c>
      <c r="R19" s="21" t="s">
        <v>30</v>
      </c>
      <c r="S19" s="21" t="e">
        <f>РЕЕСТР!#REF!</f>
        <v>#REF!</v>
      </c>
      <c r="T19" s="166" t="e">
        <f>VLOOKUP(I19,РЕЕСТР!C17:K129,13,0)</f>
        <v>#REF!</v>
      </c>
      <c r="U19" s="32" t="e">
        <f>VLOOKUP('регистрация выд заявок'!I19,РЕЕСТР!C17:H225,10,0)</f>
        <v>#REF!</v>
      </c>
      <c r="V19" s="22" t="s">
        <v>120</v>
      </c>
      <c r="W19" s="22" t="s">
        <v>73</v>
      </c>
      <c r="X19" s="6">
        <f t="shared" si="3"/>
        <v>1</v>
      </c>
      <c r="Y19" s="22"/>
      <c r="Z19" s="22"/>
    </row>
    <row r="20" spans="1:26" ht="20.25" customHeight="1" x14ac:dyDescent="0.25">
      <c r="A20" s="9">
        <v>14</v>
      </c>
      <c r="B20" s="13">
        <v>1058</v>
      </c>
      <c r="C20" s="16">
        <v>44957</v>
      </c>
      <c r="D20" s="16">
        <v>44958</v>
      </c>
      <c r="E20" s="140">
        <v>44959</v>
      </c>
      <c r="F20" s="13" t="str">
        <f t="shared" si="0"/>
        <v>1058/2023</v>
      </c>
      <c r="G20" s="49">
        <f t="shared" si="2"/>
        <v>44959</v>
      </c>
      <c r="H20" s="11" t="s">
        <v>151</v>
      </c>
      <c r="I20" s="79">
        <v>741105692404</v>
      </c>
      <c r="J20" s="83">
        <v>5000000</v>
      </c>
      <c r="K20" s="45">
        <v>6.5000000000000002E-2</v>
      </c>
      <c r="L20" s="31" t="s">
        <v>23</v>
      </c>
      <c r="M20" s="31" t="s">
        <v>52</v>
      </c>
      <c r="N20" s="21" t="s">
        <v>66</v>
      </c>
      <c r="O20" s="32"/>
      <c r="P20" s="32" t="s">
        <v>116</v>
      </c>
      <c r="Q20" s="21" t="s">
        <v>21</v>
      </c>
      <c r="R20" s="21" t="s">
        <v>30</v>
      </c>
      <c r="S20" s="21" t="e">
        <f>РЕЕСТР!#REF!</f>
        <v>#REF!</v>
      </c>
      <c r="T20" s="166" t="e">
        <f>VLOOKUP(I20,РЕЕСТР!C18:K131,13,0)</f>
        <v>#REF!</v>
      </c>
      <c r="U20" s="32" t="e">
        <f>VLOOKUP('регистрация выд заявок'!I20,РЕЕСТР!C18:H226,10,0)</f>
        <v>#REF!</v>
      </c>
      <c r="V20" s="22" t="s">
        <v>31</v>
      </c>
      <c r="W20" s="22" t="s">
        <v>73</v>
      </c>
      <c r="X20" s="6">
        <f t="shared" si="3"/>
        <v>1</v>
      </c>
      <c r="Y20" s="22"/>
      <c r="Z20" s="22"/>
    </row>
    <row r="21" spans="1:26" ht="20.25" customHeight="1" x14ac:dyDescent="0.25">
      <c r="A21" s="137" t="s">
        <v>15</v>
      </c>
      <c r="B21" s="13">
        <v>1051</v>
      </c>
      <c r="C21" s="16">
        <v>44944</v>
      </c>
      <c r="D21" s="16">
        <v>44945</v>
      </c>
      <c r="E21" s="140">
        <v>44953</v>
      </c>
      <c r="F21" s="13" t="str">
        <f>CONCATENATE(B21,"/2023")</f>
        <v>1051/2023</v>
      </c>
      <c r="G21" s="187">
        <v>44963</v>
      </c>
      <c r="H21" s="136" t="str">
        <f>H17</f>
        <v>ООО "Металлургкомплект"</v>
      </c>
      <c r="I21" s="79">
        <f>I17</f>
        <v>7448066141</v>
      </c>
      <c r="J21" s="83">
        <v>1800000</v>
      </c>
      <c r="K21" s="45">
        <v>7.4999999999999997E-2</v>
      </c>
      <c r="L21" s="31" t="s">
        <v>23</v>
      </c>
      <c r="M21" s="31" t="s">
        <v>43</v>
      </c>
      <c r="N21" s="21" t="s">
        <v>66</v>
      </c>
      <c r="O21" s="32" t="s">
        <v>147</v>
      </c>
      <c r="P21" s="32" t="s">
        <v>116</v>
      </c>
      <c r="Q21" s="21" t="s">
        <v>21</v>
      </c>
      <c r="R21" s="21" t="s">
        <v>30</v>
      </c>
      <c r="S21" s="21" t="e">
        <f>РЕЕСТР!#REF!</f>
        <v>#REF!</v>
      </c>
      <c r="T21" s="166" t="e">
        <f>VLOOKUP(I21,РЕЕСТР!C19:K133,13,0)</f>
        <v>#REF!</v>
      </c>
      <c r="U21" s="32" t="e">
        <f>VLOOKUP('регистрация выд заявок'!I21,РЕЕСТР!C19:H227,10,0)</f>
        <v>#REF!</v>
      </c>
      <c r="V21" s="12" t="s">
        <v>26</v>
      </c>
      <c r="W21" s="22" t="s">
        <v>73</v>
      </c>
      <c r="X21" s="6">
        <v>0</v>
      </c>
      <c r="Y21" s="22"/>
      <c r="Z21" s="22"/>
    </row>
    <row r="22" spans="1:26" ht="20.25" customHeight="1" x14ac:dyDescent="0.25">
      <c r="A22" s="9">
        <v>15</v>
      </c>
      <c r="B22" s="13">
        <v>1059</v>
      </c>
      <c r="C22" s="16">
        <v>44946</v>
      </c>
      <c r="D22" s="16">
        <v>44951</v>
      </c>
      <c r="E22" s="65">
        <v>44964</v>
      </c>
      <c r="F22" s="13" t="str">
        <f t="shared" si="0"/>
        <v>1059/2023</v>
      </c>
      <c r="G22" s="49">
        <f t="shared" si="2"/>
        <v>44964</v>
      </c>
      <c r="H22" s="11" t="s">
        <v>154</v>
      </c>
      <c r="I22" s="79">
        <v>744904120342</v>
      </c>
      <c r="J22" s="83">
        <v>3500000</v>
      </c>
      <c r="K22" s="47">
        <v>7.4999999999999997E-2</v>
      </c>
      <c r="L22" s="31" t="s">
        <v>23</v>
      </c>
      <c r="M22" s="31" t="s">
        <v>43</v>
      </c>
      <c r="N22" s="21" t="s">
        <v>66</v>
      </c>
      <c r="O22" s="32"/>
      <c r="P22" s="32" t="s">
        <v>116</v>
      </c>
      <c r="Q22" s="21" t="s">
        <v>21</v>
      </c>
      <c r="R22" s="21" t="s">
        <v>30</v>
      </c>
      <c r="S22" s="21" t="e">
        <f>РЕЕСТР!#REF!</f>
        <v>#REF!</v>
      </c>
      <c r="T22" s="166" t="e">
        <f>VLOOKUP(I22,РЕЕСТР!C20:K134,13,0)</f>
        <v>#REF!</v>
      </c>
      <c r="U22" s="32" t="e">
        <f>VLOOKUP('регистрация выд заявок'!I22,РЕЕСТР!C20:H228,10,0)</f>
        <v>#REF!</v>
      </c>
      <c r="V22" s="22" t="s">
        <v>31</v>
      </c>
      <c r="W22" s="22" t="s">
        <v>73</v>
      </c>
      <c r="X22" s="6">
        <f t="shared" si="3"/>
        <v>1</v>
      </c>
      <c r="Y22" s="22"/>
      <c r="Z22" s="22"/>
    </row>
    <row r="23" spans="1:26" ht="20.25" customHeight="1" x14ac:dyDescent="0.25">
      <c r="A23" s="9">
        <v>16</v>
      </c>
      <c r="B23" s="13">
        <v>1060</v>
      </c>
      <c r="C23" s="16">
        <v>44952</v>
      </c>
      <c r="D23" s="16">
        <v>44956</v>
      </c>
      <c r="E23" s="140">
        <v>44965</v>
      </c>
      <c r="F23" s="13" t="str">
        <f t="shared" si="0"/>
        <v>1060/2023</v>
      </c>
      <c r="G23" s="49">
        <f t="shared" si="2"/>
        <v>44965</v>
      </c>
      <c r="H23" s="11" t="s">
        <v>160</v>
      </c>
      <c r="I23" s="79">
        <v>741706419103</v>
      </c>
      <c r="J23" s="83">
        <v>1100000</v>
      </c>
      <c r="K23" s="47">
        <v>7.4999999999999997E-2</v>
      </c>
      <c r="L23" s="31" t="s">
        <v>23</v>
      </c>
      <c r="M23" s="31" t="s">
        <v>43</v>
      </c>
      <c r="N23" s="21" t="s">
        <v>66</v>
      </c>
      <c r="O23" s="32"/>
      <c r="P23" s="32" t="s">
        <v>116</v>
      </c>
      <c r="Q23" s="21" t="s">
        <v>21</v>
      </c>
      <c r="R23" s="21" t="s">
        <v>30</v>
      </c>
      <c r="S23" s="21" t="e">
        <f>РЕЕСТР!#REF!</f>
        <v>#REF!</v>
      </c>
      <c r="T23" s="166" t="e">
        <f>VLOOKUP(I23,РЕЕСТР!C21:K135,13,0)</f>
        <v>#REF!</v>
      </c>
      <c r="U23" s="32" t="e">
        <f>VLOOKUP('регистрация выд заявок'!I23,РЕЕСТР!C21:H229,10,0)</f>
        <v>#REF!</v>
      </c>
      <c r="V23" s="12" t="s">
        <v>97</v>
      </c>
      <c r="W23" s="22" t="s">
        <v>73</v>
      </c>
      <c r="X23" s="6">
        <f t="shared" si="3"/>
        <v>1</v>
      </c>
      <c r="Y23" s="22" t="s">
        <v>364</v>
      </c>
      <c r="Z23" s="22" t="s">
        <v>329</v>
      </c>
    </row>
    <row r="24" spans="1:26" ht="20.25" customHeight="1" x14ac:dyDescent="0.25">
      <c r="A24" s="9">
        <v>17</v>
      </c>
      <c r="B24" s="13">
        <v>1061</v>
      </c>
      <c r="C24" s="16">
        <v>44949</v>
      </c>
      <c r="D24" s="16">
        <v>44953</v>
      </c>
      <c r="E24" s="140">
        <v>44965</v>
      </c>
      <c r="F24" s="13" t="str">
        <f t="shared" si="0"/>
        <v>1061/2023</v>
      </c>
      <c r="G24" s="49">
        <f t="shared" si="2"/>
        <v>44965</v>
      </c>
      <c r="H24" s="11" t="s">
        <v>161</v>
      </c>
      <c r="I24" s="79">
        <v>744607042878</v>
      </c>
      <c r="J24" s="83">
        <v>2000000</v>
      </c>
      <c r="K24" s="45">
        <v>3.7499999999999999E-2</v>
      </c>
      <c r="L24" s="31" t="s">
        <v>23</v>
      </c>
      <c r="M24" s="31" t="s">
        <v>43</v>
      </c>
      <c r="N24" s="21" t="s">
        <v>66</v>
      </c>
      <c r="O24" s="32"/>
      <c r="P24" s="32" t="s">
        <v>116</v>
      </c>
      <c r="Q24" s="21" t="s">
        <v>21</v>
      </c>
      <c r="R24" s="21" t="s">
        <v>30</v>
      </c>
      <c r="S24" s="21" t="e">
        <f>РЕЕСТР!#REF!</f>
        <v>#REF!</v>
      </c>
      <c r="T24" s="166" t="e">
        <f>VLOOKUP(I24,РЕЕСТР!C22:K136,13,0)</f>
        <v>#REF!</v>
      </c>
      <c r="U24" s="32" t="e">
        <f>VLOOKUP('регистрация выд заявок'!I24,РЕЕСТР!C22:H230,10,0)</f>
        <v>#REF!</v>
      </c>
      <c r="V24" s="22" t="s">
        <v>27</v>
      </c>
      <c r="W24" s="22" t="s">
        <v>73</v>
      </c>
      <c r="X24" s="6">
        <f t="shared" si="3"/>
        <v>1</v>
      </c>
      <c r="Y24" s="22"/>
      <c r="Z24" s="22"/>
    </row>
    <row r="25" spans="1:26" ht="20.25" customHeight="1" x14ac:dyDescent="0.25">
      <c r="A25" s="9">
        <v>18</v>
      </c>
      <c r="B25" s="13">
        <v>1062</v>
      </c>
      <c r="C25" s="16">
        <v>44963</v>
      </c>
      <c r="D25" s="16">
        <v>44964</v>
      </c>
      <c r="E25" s="140">
        <v>44965</v>
      </c>
      <c r="F25" s="13" t="str">
        <f t="shared" si="0"/>
        <v>1062/2023</v>
      </c>
      <c r="G25" s="49">
        <f t="shared" si="2"/>
        <v>44965</v>
      </c>
      <c r="H25" s="230" t="s">
        <v>162</v>
      </c>
      <c r="I25" s="79">
        <v>7455041116</v>
      </c>
      <c r="J25" s="83">
        <v>300000</v>
      </c>
      <c r="K25" s="45">
        <v>5.7500000000000002E-2</v>
      </c>
      <c r="L25" s="31" t="s">
        <v>23</v>
      </c>
      <c r="M25" s="31" t="s">
        <v>43</v>
      </c>
      <c r="N25" s="21" t="s">
        <v>80</v>
      </c>
      <c r="O25" s="32"/>
      <c r="P25" s="32" t="s">
        <v>116</v>
      </c>
      <c r="Q25" s="21" t="s">
        <v>21</v>
      </c>
      <c r="R25" s="21" t="s">
        <v>30</v>
      </c>
      <c r="S25" s="21" t="e">
        <f>РЕЕСТР!#REF!</f>
        <v>#REF!</v>
      </c>
      <c r="T25" s="166" t="e">
        <f>VLOOKUP(I25,РЕЕСТР!C23:K137,13,0)</f>
        <v>#REF!</v>
      </c>
      <c r="U25" s="32" t="e">
        <f>VLOOKUP('регистрация выд заявок'!I25,РЕЕСТР!C23:H231,10,0)</f>
        <v>#REF!</v>
      </c>
      <c r="V25" s="22" t="s">
        <v>27</v>
      </c>
      <c r="W25" s="22" t="s">
        <v>73</v>
      </c>
      <c r="X25" s="6">
        <f t="shared" si="3"/>
        <v>1</v>
      </c>
      <c r="Y25" s="22"/>
      <c r="Z25" s="22"/>
    </row>
    <row r="26" spans="1:26" ht="20.25" customHeight="1" x14ac:dyDescent="0.25">
      <c r="A26" s="137" t="s">
        <v>15</v>
      </c>
      <c r="B26" s="13">
        <v>1051</v>
      </c>
      <c r="C26" s="16">
        <v>44944</v>
      </c>
      <c r="D26" s="16">
        <v>44945</v>
      </c>
      <c r="E26" s="140">
        <v>44953</v>
      </c>
      <c r="F26" s="13" t="str">
        <f t="shared" si="0"/>
        <v>1051/2023</v>
      </c>
      <c r="G26" s="187">
        <v>44963</v>
      </c>
      <c r="H26" s="136" t="str">
        <f>H12</f>
        <v>ООО "Металлургкомплект"</v>
      </c>
      <c r="I26" s="79">
        <f>I12</f>
        <v>7448066141</v>
      </c>
      <c r="J26" s="83">
        <v>1200000</v>
      </c>
      <c r="K26" s="45">
        <v>7.4999999999999997E-2</v>
      </c>
      <c r="L26" s="31" t="s">
        <v>23</v>
      </c>
      <c r="M26" s="31" t="s">
        <v>43</v>
      </c>
      <c r="N26" s="21" t="s">
        <v>66</v>
      </c>
      <c r="O26" s="32" t="s">
        <v>147</v>
      </c>
      <c r="P26" s="32" t="s">
        <v>116</v>
      </c>
      <c r="Q26" s="21" t="s">
        <v>21</v>
      </c>
      <c r="R26" s="21" t="s">
        <v>30</v>
      </c>
      <c r="S26" s="21" t="e">
        <f>РЕЕСТР!#REF!</f>
        <v>#REF!</v>
      </c>
      <c r="T26" s="166" t="e">
        <f>VLOOKUP(I26,РЕЕСТР!C24:K138,13,0)</f>
        <v>#REF!</v>
      </c>
      <c r="U26" s="32" t="e">
        <f>VLOOKUP('регистрация выд заявок'!I26,РЕЕСТР!C24:H232,10,0)</f>
        <v>#REF!</v>
      </c>
      <c r="V26" s="22" t="s">
        <v>26</v>
      </c>
      <c r="W26" s="22" t="s">
        <v>73</v>
      </c>
      <c r="X26" s="6">
        <v>0</v>
      </c>
      <c r="Y26" s="22"/>
      <c r="Z26" s="22"/>
    </row>
    <row r="27" spans="1:26" ht="20.25" customHeight="1" x14ac:dyDescent="0.25">
      <c r="A27" s="9">
        <v>19</v>
      </c>
      <c r="B27" s="13">
        <v>1063</v>
      </c>
      <c r="C27" s="16">
        <v>44960</v>
      </c>
      <c r="D27" s="16">
        <v>44964</v>
      </c>
      <c r="E27" s="140">
        <v>44966</v>
      </c>
      <c r="F27" s="13" t="str">
        <f t="shared" si="0"/>
        <v>1063/2023</v>
      </c>
      <c r="G27" s="49">
        <f t="shared" si="2"/>
        <v>44966</v>
      </c>
      <c r="H27" s="11" t="s">
        <v>108</v>
      </c>
      <c r="I27" s="79">
        <v>743103440740</v>
      </c>
      <c r="J27" s="83">
        <v>500000</v>
      </c>
      <c r="K27" s="45">
        <v>3.7499999999999999E-2</v>
      </c>
      <c r="L27" s="31" t="s">
        <v>23</v>
      </c>
      <c r="M27" s="31" t="s">
        <v>43</v>
      </c>
      <c r="N27" s="21" t="s">
        <v>65</v>
      </c>
      <c r="O27" s="32"/>
      <c r="P27" s="32" t="s">
        <v>116</v>
      </c>
      <c r="Q27" s="21" t="s">
        <v>21</v>
      </c>
      <c r="R27" s="21" t="s">
        <v>30</v>
      </c>
      <c r="S27" s="21" t="e">
        <f>РЕЕСТР!#REF!</f>
        <v>#REF!</v>
      </c>
      <c r="T27" s="166" t="e">
        <f>VLOOKUP(I27,РЕЕСТР!C25:K139,13,0)</f>
        <v>#REF!</v>
      </c>
      <c r="U27" s="32" t="e">
        <f>VLOOKUP('регистрация выд заявок'!I27,РЕЕСТР!C25:H233,10,0)</f>
        <v>#REF!</v>
      </c>
      <c r="V27" s="22" t="s">
        <v>31</v>
      </c>
      <c r="W27" s="22" t="s">
        <v>73</v>
      </c>
      <c r="X27" s="6">
        <f t="shared" si="3"/>
        <v>1</v>
      </c>
      <c r="Y27" s="22"/>
      <c r="Z27" s="22"/>
    </row>
    <row r="28" spans="1:26" ht="20.25" customHeight="1" x14ac:dyDescent="0.25">
      <c r="A28" s="9">
        <v>20</v>
      </c>
      <c r="B28" s="13">
        <v>1064</v>
      </c>
      <c r="C28" s="16">
        <v>44964</v>
      </c>
      <c r="D28" s="16">
        <v>44966</v>
      </c>
      <c r="E28" s="140">
        <v>44966</v>
      </c>
      <c r="F28" s="13" t="str">
        <f t="shared" si="0"/>
        <v>1064/2023</v>
      </c>
      <c r="G28" s="49">
        <f t="shared" si="2"/>
        <v>44966</v>
      </c>
      <c r="H28" s="11" t="s">
        <v>165</v>
      </c>
      <c r="I28" s="5">
        <v>741501630842</v>
      </c>
      <c r="J28" s="83">
        <v>5000000</v>
      </c>
      <c r="K28" s="45">
        <v>7.4999999999999997E-2</v>
      </c>
      <c r="L28" s="31" t="s">
        <v>23</v>
      </c>
      <c r="M28" s="31" t="s">
        <v>43</v>
      </c>
      <c r="N28" s="21" t="s">
        <v>66</v>
      </c>
      <c r="O28" s="32"/>
      <c r="P28" s="32" t="s">
        <v>116</v>
      </c>
      <c r="Q28" s="21" t="s">
        <v>21</v>
      </c>
      <c r="R28" s="21" t="s">
        <v>30</v>
      </c>
      <c r="S28" s="21" t="e">
        <f>РЕЕСТР!#REF!</f>
        <v>#REF!</v>
      </c>
      <c r="T28" s="166" t="e">
        <f>VLOOKUP(I28,РЕЕСТР!C26:K140,13,0)</f>
        <v>#REF!</v>
      </c>
      <c r="U28" s="32" t="e">
        <f>VLOOKUP('регистрация выд заявок'!I28,РЕЕСТР!C26:H234,10,0)</f>
        <v>#REF!</v>
      </c>
      <c r="V28" s="22" t="s">
        <v>31</v>
      </c>
      <c r="W28" s="22" t="s">
        <v>73</v>
      </c>
      <c r="X28" s="6">
        <f t="shared" si="3"/>
        <v>1</v>
      </c>
      <c r="Y28" s="22"/>
      <c r="Z28" s="22"/>
    </row>
    <row r="29" spans="1:26" s="52" customFormat="1" ht="20.25" customHeight="1" x14ac:dyDescent="0.25">
      <c r="A29" s="9">
        <v>21</v>
      </c>
      <c r="B29" s="53">
        <v>1065</v>
      </c>
      <c r="C29" s="16">
        <v>44960</v>
      </c>
      <c r="D29" s="16">
        <v>44964</v>
      </c>
      <c r="E29" s="27">
        <v>44970</v>
      </c>
      <c r="F29" s="13" t="str">
        <f t="shared" si="0"/>
        <v>1065/2023</v>
      </c>
      <c r="G29" s="49">
        <f t="shared" si="2"/>
        <v>44970</v>
      </c>
      <c r="H29" s="25" t="s">
        <v>112</v>
      </c>
      <c r="I29" s="80">
        <v>744405339259</v>
      </c>
      <c r="J29" s="86">
        <v>300000</v>
      </c>
      <c r="K29" s="54">
        <v>7.4999999999999997E-2</v>
      </c>
      <c r="L29" s="55" t="s">
        <v>23</v>
      </c>
      <c r="M29" s="31" t="s">
        <v>43</v>
      </c>
      <c r="N29" s="56" t="s">
        <v>65</v>
      </c>
      <c r="O29" s="62"/>
      <c r="P29" s="32" t="s">
        <v>116</v>
      </c>
      <c r="Q29" s="56" t="s">
        <v>21</v>
      </c>
      <c r="R29" s="56" t="s">
        <v>30</v>
      </c>
      <c r="S29" s="21" t="e">
        <f>РЕЕСТР!#REF!</f>
        <v>#REF!</v>
      </c>
      <c r="T29" s="166" t="e">
        <f>VLOOKUP(I29,РЕЕСТР!C27:K141,13,0)</f>
        <v>#REF!</v>
      </c>
      <c r="U29" s="32" t="e">
        <f>VLOOKUP('регистрация выд заявок'!I29,РЕЕСТР!C27:H235,10,0)</f>
        <v>#REF!</v>
      </c>
      <c r="V29" s="57" t="s">
        <v>27</v>
      </c>
      <c r="W29" s="77" t="s">
        <v>73</v>
      </c>
      <c r="X29" s="6">
        <f t="shared" si="3"/>
        <v>1</v>
      </c>
      <c r="Y29" s="22"/>
      <c r="Z29" s="22"/>
    </row>
    <row r="30" spans="1:26" ht="20.25" customHeight="1" x14ac:dyDescent="0.25">
      <c r="A30" s="9">
        <v>22</v>
      </c>
      <c r="B30" s="13">
        <v>1066</v>
      </c>
      <c r="C30" s="16">
        <v>44967</v>
      </c>
      <c r="D30" s="16">
        <v>44971</v>
      </c>
      <c r="E30" s="23">
        <v>44972</v>
      </c>
      <c r="F30" s="13" t="str">
        <f t="shared" si="0"/>
        <v>1066/2023</v>
      </c>
      <c r="G30" s="49">
        <f t="shared" si="2"/>
        <v>44972</v>
      </c>
      <c r="H30" s="25" t="s">
        <v>157</v>
      </c>
      <c r="I30" s="80">
        <v>6686086360</v>
      </c>
      <c r="J30" s="86">
        <v>15000000</v>
      </c>
      <c r="K30" s="45">
        <v>0.05</v>
      </c>
      <c r="L30" s="31" t="s">
        <v>35</v>
      </c>
      <c r="M30" s="31" t="s">
        <v>43</v>
      </c>
      <c r="N30" s="21" t="s">
        <v>66</v>
      </c>
      <c r="O30" s="32" t="s">
        <v>90</v>
      </c>
      <c r="P30" s="32" t="s">
        <v>117</v>
      </c>
      <c r="Q30" s="21" t="s">
        <v>25</v>
      </c>
      <c r="R30" s="21" t="s">
        <v>30</v>
      </c>
      <c r="S30" s="21" t="e">
        <f>РЕЕСТР!#REF!</f>
        <v>#REF!</v>
      </c>
      <c r="T30" s="166" t="e">
        <f>VLOOKUP(I30,РЕЕСТР!C28:K142,13,0)</f>
        <v>#REF!</v>
      </c>
      <c r="U30" s="32" t="e">
        <f>VLOOKUP('регистрация выд заявок'!I30,РЕЕСТР!C28:H236,10,0)</f>
        <v>#REF!</v>
      </c>
      <c r="V30" s="12" t="s">
        <v>26</v>
      </c>
      <c r="W30" s="22" t="s">
        <v>73</v>
      </c>
      <c r="X30" s="6" t="b">
        <f t="shared" si="3"/>
        <v>0</v>
      </c>
      <c r="Y30" s="22"/>
      <c r="Z30" s="22"/>
    </row>
    <row r="31" spans="1:26" ht="20.25" customHeight="1" x14ac:dyDescent="0.25">
      <c r="A31" s="9">
        <v>23</v>
      </c>
      <c r="B31" s="13">
        <v>1067</v>
      </c>
      <c r="C31" s="16">
        <v>44967</v>
      </c>
      <c r="D31" s="16">
        <v>44971</v>
      </c>
      <c r="E31" s="140">
        <v>44972</v>
      </c>
      <c r="F31" s="13" t="str">
        <f t="shared" si="0"/>
        <v>1067/2023</v>
      </c>
      <c r="G31" s="49">
        <f t="shared" si="2"/>
        <v>44972</v>
      </c>
      <c r="H31" s="25" t="s">
        <v>157</v>
      </c>
      <c r="I31" s="80">
        <v>6686086360</v>
      </c>
      <c r="J31" s="83">
        <v>5000000</v>
      </c>
      <c r="K31" s="45">
        <v>3.7499999999999999E-2</v>
      </c>
      <c r="L31" s="31" t="s">
        <v>23</v>
      </c>
      <c r="M31" s="31" t="s">
        <v>43</v>
      </c>
      <c r="N31" s="21" t="s">
        <v>66</v>
      </c>
      <c r="O31" s="32"/>
      <c r="P31" s="32" t="s">
        <v>116</v>
      </c>
      <c r="Q31" s="21" t="s">
        <v>25</v>
      </c>
      <c r="R31" s="21" t="s">
        <v>30</v>
      </c>
      <c r="S31" s="21" t="e">
        <f>РЕЕСТР!#REF!</f>
        <v>#REF!</v>
      </c>
      <c r="T31" s="166" t="e">
        <f>VLOOKUP(I31,РЕЕСТР!C29:K143,13,0)</f>
        <v>#REF!</v>
      </c>
      <c r="U31" s="32" t="e">
        <f>VLOOKUP('регистрация выд заявок'!I31,РЕЕСТР!C29:H237,10,0)</f>
        <v>#REF!</v>
      </c>
      <c r="V31" s="12" t="s">
        <v>26</v>
      </c>
      <c r="W31" s="22" t="s">
        <v>73</v>
      </c>
      <c r="X31" s="6">
        <f t="shared" si="3"/>
        <v>1</v>
      </c>
      <c r="Y31" s="22"/>
      <c r="Z31" s="22"/>
    </row>
    <row r="32" spans="1:26" ht="33" customHeight="1" x14ac:dyDescent="0.25">
      <c r="A32" s="9">
        <v>24</v>
      </c>
      <c r="B32" s="13">
        <v>1068</v>
      </c>
      <c r="C32" s="16">
        <v>44965</v>
      </c>
      <c r="D32" s="16">
        <v>44966</v>
      </c>
      <c r="E32" s="140">
        <v>44973</v>
      </c>
      <c r="F32" s="13" t="str">
        <f t="shared" si="0"/>
        <v>1068/2023</v>
      </c>
      <c r="G32" s="49">
        <f t="shared" si="2"/>
        <v>44973</v>
      </c>
      <c r="H32" s="227" t="s">
        <v>171</v>
      </c>
      <c r="I32" s="80">
        <v>743807485787</v>
      </c>
      <c r="J32" s="83">
        <v>300000</v>
      </c>
      <c r="K32" s="54">
        <v>7.4999999999999997E-2</v>
      </c>
      <c r="L32" s="55" t="s">
        <v>23</v>
      </c>
      <c r="M32" s="31" t="s">
        <v>43</v>
      </c>
      <c r="N32" s="56" t="s">
        <v>65</v>
      </c>
      <c r="O32" s="62" t="s">
        <v>345</v>
      </c>
      <c r="P32" s="32" t="s">
        <v>116</v>
      </c>
      <c r="Q32" s="21" t="s">
        <v>21</v>
      </c>
      <c r="R32" s="21" t="s">
        <v>30</v>
      </c>
      <c r="S32" s="21" t="e">
        <f>РЕЕСТР!#REF!</f>
        <v>#REF!</v>
      </c>
      <c r="T32" s="166" t="e">
        <f>VLOOKUP(I32,РЕЕСТР!C30:K144,13,0)</f>
        <v>#REF!</v>
      </c>
      <c r="U32" s="32" t="e">
        <f>VLOOKUP('регистрация выд заявок'!I32,РЕЕСТР!C30:H238,10,0)</f>
        <v>#REF!</v>
      </c>
      <c r="V32" s="12" t="s">
        <v>31</v>
      </c>
      <c r="W32" s="22" t="s">
        <v>73</v>
      </c>
      <c r="X32" s="6">
        <f t="shared" si="3"/>
        <v>1</v>
      </c>
      <c r="Y32" s="22"/>
      <c r="Z32" s="22"/>
    </row>
    <row r="33" spans="1:26" ht="20.25" customHeight="1" x14ac:dyDescent="0.25">
      <c r="A33" s="9">
        <v>25</v>
      </c>
      <c r="B33" s="13">
        <v>1069</v>
      </c>
      <c r="C33" s="16">
        <v>44972</v>
      </c>
      <c r="D33" s="16">
        <v>44974</v>
      </c>
      <c r="E33" s="140">
        <v>44977</v>
      </c>
      <c r="F33" s="13" t="str">
        <f t="shared" si="0"/>
        <v>1069/2023</v>
      </c>
      <c r="G33" s="49">
        <f t="shared" si="2"/>
        <v>44977</v>
      </c>
      <c r="H33" s="220" t="s">
        <v>177</v>
      </c>
      <c r="I33" s="79">
        <v>741510392104</v>
      </c>
      <c r="J33" s="83">
        <v>150000</v>
      </c>
      <c r="K33" s="45">
        <v>7.4999999999999997E-2</v>
      </c>
      <c r="L33" s="31" t="s">
        <v>23</v>
      </c>
      <c r="M33" s="31" t="s">
        <v>43</v>
      </c>
      <c r="N33" s="21" t="s">
        <v>65</v>
      </c>
      <c r="O33" s="32" t="s">
        <v>345</v>
      </c>
      <c r="P33" s="32" t="s">
        <v>116</v>
      </c>
      <c r="Q33" s="21" t="s">
        <v>21</v>
      </c>
      <c r="R33" s="21" t="s">
        <v>30</v>
      </c>
      <c r="S33" s="21" t="e">
        <f>РЕЕСТР!#REF!</f>
        <v>#REF!</v>
      </c>
      <c r="T33" s="166" t="e">
        <f>VLOOKUP(I33,РЕЕСТР!C31:K145,13,0)</f>
        <v>#REF!</v>
      </c>
      <c r="U33" s="32" t="e">
        <f>VLOOKUP('регистрация выд заявок'!I33,РЕЕСТР!C31:H239,10,0)</f>
        <v>#REF!</v>
      </c>
      <c r="V33" s="22" t="s">
        <v>28</v>
      </c>
      <c r="W33" s="22" t="s">
        <v>73</v>
      </c>
      <c r="X33" s="6">
        <f t="shared" si="3"/>
        <v>1</v>
      </c>
      <c r="Y33" s="22"/>
      <c r="Z33" s="22"/>
    </row>
    <row r="34" spans="1:26" ht="20.25" customHeight="1" x14ac:dyDescent="0.25">
      <c r="A34" s="9">
        <v>26</v>
      </c>
      <c r="B34" s="13">
        <v>1070</v>
      </c>
      <c r="C34" s="20">
        <v>44970</v>
      </c>
      <c r="D34" s="16">
        <v>44973</v>
      </c>
      <c r="E34" s="140">
        <v>44977</v>
      </c>
      <c r="F34" s="13" t="str">
        <f t="shared" si="0"/>
        <v>1070/2023</v>
      </c>
      <c r="G34" s="49">
        <f t="shared" si="2"/>
        <v>44977</v>
      </c>
      <c r="H34" s="11" t="s">
        <v>137</v>
      </c>
      <c r="I34" s="79">
        <v>7451058599</v>
      </c>
      <c r="J34" s="83">
        <v>1000000</v>
      </c>
      <c r="K34" s="46">
        <v>7.4999999999999997E-2</v>
      </c>
      <c r="L34" s="31" t="s">
        <v>23</v>
      </c>
      <c r="M34" s="31" t="s">
        <v>43</v>
      </c>
      <c r="N34" s="7" t="s">
        <v>66</v>
      </c>
      <c r="O34" s="63"/>
      <c r="P34" s="32" t="s">
        <v>116</v>
      </c>
      <c r="Q34" s="7" t="s">
        <v>25</v>
      </c>
      <c r="R34" s="7" t="s">
        <v>53</v>
      </c>
      <c r="S34" s="21" t="e">
        <f>РЕЕСТР!#REF!</f>
        <v>#REF!</v>
      </c>
      <c r="T34" s="166" t="e">
        <f>VLOOKUP(I34,РЕЕСТР!C32:K146,13,0)</f>
        <v>#REF!</v>
      </c>
      <c r="U34" s="32" t="e">
        <f>VLOOKUP('регистрация выд заявок'!I34,РЕЕСТР!C32:H240,10,0)</f>
        <v>#REF!</v>
      </c>
      <c r="V34" s="22" t="s">
        <v>27</v>
      </c>
      <c r="W34" s="22" t="s">
        <v>73</v>
      </c>
      <c r="X34" s="6">
        <f t="shared" si="3"/>
        <v>1</v>
      </c>
      <c r="Y34" s="22"/>
      <c r="Z34" s="22"/>
    </row>
    <row r="35" spans="1:26" ht="20.25" customHeight="1" x14ac:dyDescent="0.25">
      <c r="A35" s="9">
        <v>27</v>
      </c>
      <c r="B35" s="13">
        <v>1071</v>
      </c>
      <c r="C35" s="20">
        <v>44971</v>
      </c>
      <c r="D35" s="16">
        <v>44973</v>
      </c>
      <c r="E35" s="140">
        <v>44977</v>
      </c>
      <c r="F35" s="13" t="str">
        <f t="shared" si="0"/>
        <v>1071/2023</v>
      </c>
      <c r="G35" s="49">
        <f t="shared" si="2"/>
        <v>44977</v>
      </c>
      <c r="H35" s="11" t="s">
        <v>133</v>
      </c>
      <c r="I35" s="79">
        <v>741507190500</v>
      </c>
      <c r="J35" s="83">
        <v>5000000</v>
      </c>
      <c r="K35" s="46">
        <v>3.7499999999999999E-2</v>
      </c>
      <c r="L35" s="31" t="s">
        <v>23</v>
      </c>
      <c r="M35" s="31" t="s">
        <v>43</v>
      </c>
      <c r="N35" s="7" t="s">
        <v>66</v>
      </c>
      <c r="O35" s="63"/>
      <c r="P35" s="32" t="s">
        <v>116</v>
      </c>
      <c r="Q35" s="7" t="s">
        <v>25</v>
      </c>
      <c r="R35" s="7" t="s">
        <v>53</v>
      </c>
      <c r="S35" s="21" t="e">
        <f>РЕЕСТР!#REF!</f>
        <v>#REF!</v>
      </c>
      <c r="T35" s="166" t="e">
        <f>VLOOKUP(I35,РЕЕСТР!C33:K147,13,0)</f>
        <v>#REF!</v>
      </c>
      <c r="U35" s="32" t="e">
        <f>VLOOKUP('регистрация выд заявок'!I35,РЕЕСТР!C33:H241,10,0)</f>
        <v>#REF!</v>
      </c>
      <c r="V35" s="12" t="s">
        <v>31</v>
      </c>
      <c r="W35" s="22" t="s">
        <v>73</v>
      </c>
      <c r="X35" s="6">
        <f t="shared" si="3"/>
        <v>1</v>
      </c>
      <c r="Y35" s="22"/>
      <c r="Z35" s="22"/>
    </row>
    <row r="36" spans="1:26" ht="20.25" customHeight="1" x14ac:dyDescent="0.25">
      <c r="A36" s="9">
        <v>28</v>
      </c>
      <c r="B36" s="13">
        <v>1072</v>
      </c>
      <c r="C36" s="20">
        <v>44972</v>
      </c>
      <c r="D36" s="16">
        <v>44977</v>
      </c>
      <c r="E36" s="140">
        <v>44978</v>
      </c>
      <c r="F36" s="13" t="str">
        <f t="shared" si="0"/>
        <v>1072/2023</v>
      </c>
      <c r="G36" s="49">
        <f t="shared" si="2"/>
        <v>44978</v>
      </c>
      <c r="H36" s="11" t="s">
        <v>179</v>
      </c>
      <c r="I36" s="79">
        <v>7415086150</v>
      </c>
      <c r="J36" s="83">
        <v>5000000</v>
      </c>
      <c r="K36" s="46">
        <v>3.7499999999999999E-2</v>
      </c>
      <c r="L36" s="31" t="s">
        <v>23</v>
      </c>
      <c r="M36" s="31" t="s">
        <v>43</v>
      </c>
      <c r="N36" s="7" t="s">
        <v>66</v>
      </c>
      <c r="O36" s="63"/>
      <c r="P36" s="32" t="s">
        <v>116</v>
      </c>
      <c r="Q36" s="7" t="s">
        <v>21</v>
      </c>
      <c r="R36" s="7" t="s">
        <v>30</v>
      </c>
      <c r="S36" s="21" t="e">
        <f>РЕЕСТР!#REF!</f>
        <v>#REF!</v>
      </c>
      <c r="T36" s="166" t="e">
        <f>VLOOKUP(I36,РЕЕСТР!C34:K148,13,0)</f>
        <v>#REF!</v>
      </c>
      <c r="U36" s="32" t="e">
        <f>VLOOKUP('регистрация выд заявок'!I36,РЕЕСТР!C34:H242,10,0)</f>
        <v>#REF!</v>
      </c>
      <c r="V36" s="12" t="s">
        <v>31</v>
      </c>
      <c r="W36" s="22" t="s">
        <v>73</v>
      </c>
      <c r="X36" s="6">
        <f t="shared" si="3"/>
        <v>1</v>
      </c>
      <c r="Y36" s="22"/>
      <c r="Z36" s="22"/>
    </row>
    <row r="37" spans="1:26" ht="20.25" customHeight="1" x14ac:dyDescent="0.25">
      <c r="A37" s="9">
        <v>29</v>
      </c>
      <c r="B37" s="13">
        <v>1073</v>
      </c>
      <c r="C37" s="20">
        <v>44966</v>
      </c>
      <c r="D37" s="16">
        <v>44972</v>
      </c>
      <c r="E37" s="140">
        <v>44979</v>
      </c>
      <c r="F37" s="13" t="str">
        <f t="shared" si="0"/>
        <v>1073/2023</v>
      </c>
      <c r="G37" s="49">
        <f t="shared" si="2"/>
        <v>44979</v>
      </c>
      <c r="H37" s="11" t="s">
        <v>169</v>
      </c>
      <c r="I37" s="79">
        <v>7415083769</v>
      </c>
      <c r="J37" s="83">
        <v>3000000</v>
      </c>
      <c r="K37" s="46">
        <v>3.7499999999999999E-2</v>
      </c>
      <c r="L37" s="31" t="s">
        <v>23</v>
      </c>
      <c r="M37" s="31" t="s">
        <v>43</v>
      </c>
      <c r="N37" s="7" t="s">
        <v>66</v>
      </c>
      <c r="O37" s="63"/>
      <c r="P37" s="32" t="s">
        <v>116</v>
      </c>
      <c r="Q37" s="7" t="s">
        <v>21</v>
      </c>
      <c r="R37" s="7" t="s">
        <v>30</v>
      </c>
      <c r="S37" s="21" t="e">
        <f>РЕЕСТР!#REF!</f>
        <v>#REF!</v>
      </c>
      <c r="T37" s="166" t="e">
        <f>VLOOKUP(I37,РЕЕСТР!C35:K149,13,0)</f>
        <v>#REF!</v>
      </c>
      <c r="U37" s="32" t="e">
        <f>VLOOKUP('регистрация выд заявок'!I37,РЕЕСТР!C35:H243,10,0)</f>
        <v>#REF!</v>
      </c>
      <c r="V37" s="12" t="s">
        <v>28</v>
      </c>
      <c r="W37" s="22" t="s">
        <v>73</v>
      </c>
      <c r="X37" s="6">
        <f t="shared" si="3"/>
        <v>1</v>
      </c>
      <c r="Y37" s="22"/>
      <c r="Z37" s="22"/>
    </row>
    <row r="38" spans="1:26" ht="20.25" customHeight="1" x14ac:dyDescent="0.25">
      <c r="A38" s="9">
        <v>30</v>
      </c>
      <c r="B38" s="13">
        <v>1074</v>
      </c>
      <c r="C38" s="20">
        <v>44979</v>
      </c>
      <c r="D38" s="16">
        <v>44984</v>
      </c>
      <c r="E38" s="140">
        <v>44985</v>
      </c>
      <c r="F38" s="13" t="str">
        <f t="shared" si="0"/>
        <v>1074/2023</v>
      </c>
      <c r="G38" s="49">
        <f t="shared" si="2"/>
        <v>44985</v>
      </c>
      <c r="H38" s="11" t="s">
        <v>136</v>
      </c>
      <c r="I38" s="79">
        <v>7448076862</v>
      </c>
      <c r="J38" s="83">
        <v>4000000</v>
      </c>
      <c r="K38" s="46">
        <v>6.5000000000000002E-2</v>
      </c>
      <c r="L38" s="31" t="s">
        <v>23</v>
      </c>
      <c r="M38" s="31" t="s">
        <v>52</v>
      </c>
      <c r="N38" s="7" t="s">
        <v>66</v>
      </c>
      <c r="O38" s="63"/>
      <c r="P38" s="32" t="s">
        <v>116</v>
      </c>
      <c r="Q38" s="7" t="s">
        <v>21</v>
      </c>
      <c r="R38" s="7" t="s">
        <v>30</v>
      </c>
      <c r="S38" s="21" t="e">
        <f>РЕЕСТР!#REF!</f>
        <v>#REF!</v>
      </c>
      <c r="T38" s="166" t="e">
        <f>VLOOKUP(I38,РЕЕСТР!C36:K150,13,0)</f>
        <v>#REF!</v>
      </c>
      <c r="U38" s="32" t="e">
        <f>VLOOKUP('регистрация выд заявок'!I38,РЕЕСТР!C36:H244,10,0)</f>
        <v>#REF!</v>
      </c>
      <c r="V38" s="12" t="s">
        <v>31</v>
      </c>
      <c r="W38" s="22" t="s">
        <v>73</v>
      </c>
      <c r="X38" s="6">
        <f t="shared" si="3"/>
        <v>1</v>
      </c>
      <c r="Y38" s="22"/>
      <c r="Z38" s="22"/>
    </row>
    <row r="39" spans="1:26" ht="20.25" customHeight="1" x14ac:dyDescent="0.25">
      <c r="A39" s="9">
        <v>31</v>
      </c>
      <c r="B39" s="13">
        <v>1075</v>
      </c>
      <c r="C39" s="20">
        <v>44970</v>
      </c>
      <c r="D39" s="16">
        <v>44971</v>
      </c>
      <c r="E39" s="140">
        <v>44985</v>
      </c>
      <c r="F39" s="13" t="str">
        <f t="shared" si="0"/>
        <v>1075/2023</v>
      </c>
      <c r="G39" s="49">
        <f t="shared" si="2"/>
        <v>44985</v>
      </c>
      <c r="H39" s="11" t="s">
        <v>156</v>
      </c>
      <c r="I39" s="79">
        <v>7415090205</v>
      </c>
      <c r="J39" s="83">
        <v>5000000</v>
      </c>
      <c r="K39" s="46">
        <v>3.7499999999999999E-2</v>
      </c>
      <c r="L39" s="31" t="s">
        <v>23</v>
      </c>
      <c r="M39" s="31" t="s">
        <v>43</v>
      </c>
      <c r="N39" s="7" t="s">
        <v>66</v>
      </c>
      <c r="O39" s="63"/>
      <c r="P39" s="32" t="s">
        <v>116</v>
      </c>
      <c r="Q39" s="7" t="s">
        <v>25</v>
      </c>
      <c r="R39" s="7" t="s">
        <v>30</v>
      </c>
      <c r="S39" s="139" t="e">
        <f>РЕЕСТР!#REF!</f>
        <v>#REF!</v>
      </c>
      <c r="T39" s="166" t="e">
        <f>VLOOKUP(I39,РЕЕСТР!C37:K151,13,0)</f>
        <v>#REF!</v>
      </c>
      <c r="U39" s="32" t="e">
        <f>VLOOKUP('регистрация выд заявок'!I39,РЕЕСТР!C37:H245,10,0)</f>
        <v>#REF!</v>
      </c>
      <c r="V39" s="12" t="s">
        <v>26</v>
      </c>
      <c r="W39" s="22" t="s">
        <v>73</v>
      </c>
      <c r="X39" s="6">
        <f t="shared" si="3"/>
        <v>1</v>
      </c>
      <c r="Y39" s="22"/>
      <c r="Z39" s="22"/>
    </row>
    <row r="40" spans="1:26" ht="20.25" customHeight="1" x14ac:dyDescent="0.25">
      <c r="A40" s="9">
        <v>32</v>
      </c>
      <c r="B40" s="13">
        <v>1076</v>
      </c>
      <c r="C40" s="20">
        <v>44963</v>
      </c>
      <c r="D40" s="16">
        <v>44966</v>
      </c>
      <c r="E40" s="140">
        <v>44985</v>
      </c>
      <c r="F40" s="13" t="str">
        <f t="shared" si="0"/>
        <v>1076/2023</v>
      </c>
      <c r="G40" s="49">
        <f t="shared" si="2"/>
        <v>44985</v>
      </c>
      <c r="H40" s="11" t="s">
        <v>187</v>
      </c>
      <c r="I40" s="79">
        <v>7447247836</v>
      </c>
      <c r="J40" s="83">
        <v>4000000</v>
      </c>
      <c r="K40" s="46">
        <v>7.4999999999999997E-2</v>
      </c>
      <c r="L40" s="31" t="s">
        <v>23</v>
      </c>
      <c r="M40" s="31" t="s">
        <v>43</v>
      </c>
      <c r="N40" s="7" t="s">
        <v>66</v>
      </c>
      <c r="O40" s="63"/>
      <c r="P40" s="32" t="s">
        <v>116</v>
      </c>
      <c r="Q40" s="7" t="s">
        <v>21</v>
      </c>
      <c r="R40" s="7" t="s">
        <v>30</v>
      </c>
      <c r="S40" s="21" t="e">
        <f>РЕЕСТР!#REF!</f>
        <v>#REF!</v>
      </c>
      <c r="T40" s="166" t="e">
        <f>VLOOKUP(I40,РЕЕСТР!C38:K152,13,0)</f>
        <v>#REF!</v>
      </c>
      <c r="U40" s="32" t="e">
        <f>VLOOKUP('регистрация выд заявок'!I40,РЕЕСТР!C38:H246,10,0)</f>
        <v>#REF!</v>
      </c>
      <c r="V40" s="12" t="s">
        <v>28</v>
      </c>
      <c r="W40" s="22" t="s">
        <v>73</v>
      </c>
      <c r="X40" s="6">
        <f t="shared" si="3"/>
        <v>1</v>
      </c>
      <c r="Y40" s="22"/>
      <c r="Z40" s="22"/>
    </row>
    <row r="41" spans="1:26" ht="20.25" customHeight="1" x14ac:dyDescent="0.25">
      <c r="A41" s="9">
        <v>33</v>
      </c>
      <c r="B41" s="13">
        <v>1077</v>
      </c>
      <c r="C41" s="20">
        <v>44972</v>
      </c>
      <c r="D41" s="16">
        <v>44974</v>
      </c>
      <c r="E41" s="140">
        <v>44985</v>
      </c>
      <c r="F41" s="13" t="str">
        <f t="shared" si="0"/>
        <v>1077/2023</v>
      </c>
      <c r="G41" s="49">
        <f t="shared" si="2"/>
        <v>44985</v>
      </c>
      <c r="H41" s="11" t="s">
        <v>135</v>
      </c>
      <c r="I41" s="79">
        <v>745303603788</v>
      </c>
      <c r="J41" s="83">
        <v>1400000</v>
      </c>
      <c r="K41" s="46">
        <v>7.4999999999999997E-2</v>
      </c>
      <c r="L41" s="31" t="s">
        <v>23</v>
      </c>
      <c r="M41" s="31" t="s">
        <v>43</v>
      </c>
      <c r="N41" s="7" t="s">
        <v>66</v>
      </c>
      <c r="O41" s="63"/>
      <c r="P41" s="32" t="s">
        <v>116</v>
      </c>
      <c r="Q41" s="7" t="s">
        <v>21</v>
      </c>
      <c r="R41" s="7" t="s">
        <v>30</v>
      </c>
      <c r="S41" s="21" t="e">
        <f>РЕЕСТР!#REF!</f>
        <v>#REF!</v>
      </c>
      <c r="T41" s="166" t="e">
        <f>VLOOKUP(I41,РЕЕСТР!C39:K153,13,0)</f>
        <v>#REF!</v>
      </c>
      <c r="U41" s="32" t="e">
        <f>VLOOKUP('регистрация выд заявок'!I41,РЕЕСТР!C39:H247,10,0)</f>
        <v>#REF!</v>
      </c>
      <c r="V41" s="12" t="s">
        <v>27</v>
      </c>
      <c r="W41" s="22" t="s">
        <v>73</v>
      </c>
      <c r="X41" s="6">
        <f t="shared" si="3"/>
        <v>1</v>
      </c>
      <c r="Y41" s="22"/>
      <c r="Z41" s="22"/>
    </row>
    <row r="42" spans="1:26" ht="33" customHeight="1" x14ac:dyDescent="0.25">
      <c r="A42" s="9">
        <v>34</v>
      </c>
      <c r="B42" s="13">
        <v>1078</v>
      </c>
      <c r="C42" s="16">
        <v>44974</v>
      </c>
      <c r="D42" s="16">
        <v>44978</v>
      </c>
      <c r="E42" s="140">
        <v>44986</v>
      </c>
      <c r="F42" s="13" t="str">
        <f t="shared" si="0"/>
        <v>1078/2023</v>
      </c>
      <c r="G42" s="49">
        <f t="shared" si="2"/>
        <v>44986</v>
      </c>
      <c r="H42" s="220" t="s">
        <v>129</v>
      </c>
      <c r="I42" s="79">
        <v>745205856540</v>
      </c>
      <c r="J42" s="83">
        <v>300000</v>
      </c>
      <c r="K42" s="46">
        <v>3.7499999999999999E-2</v>
      </c>
      <c r="L42" s="31" t="s">
        <v>23</v>
      </c>
      <c r="M42" s="31" t="s">
        <v>43</v>
      </c>
      <c r="N42" s="7" t="s">
        <v>65</v>
      </c>
      <c r="O42" s="63" t="s">
        <v>345</v>
      </c>
      <c r="P42" s="32" t="s">
        <v>116</v>
      </c>
      <c r="Q42" s="7" t="s">
        <v>21</v>
      </c>
      <c r="R42" s="7" t="s">
        <v>30</v>
      </c>
      <c r="S42" s="21" t="e">
        <f>РЕЕСТР!#REF!</f>
        <v>#REF!</v>
      </c>
      <c r="T42" s="166" t="e">
        <f>VLOOKUP(I42,РЕЕСТР!C40:K154,13,0)</f>
        <v>#REF!</v>
      </c>
      <c r="U42" s="32" t="e">
        <f>VLOOKUP('регистрация выд заявок'!I42,РЕЕСТР!C40:H248,10,0)</f>
        <v>#REF!</v>
      </c>
      <c r="V42" s="12" t="s">
        <v>27</v>
      </c>
      <c r="W42" s="22" t="s">
        <v>73</v>
      </c>
      <c r="X42" s="6">
        <f t="shared" si="3"/>
        <v>1</v>
      </c>
      <c r="Y42" s="22"/>
      <c r="Z42" s="22"/>
    </row>
    <row r="43" spans="1:26" ht="33" customHeight="1" x14ac:dyDescent="0.25">
      <c r="A43" s="9">
        <v>35</v>
      </c>
      <c r="B43" s="13">
        <v>1079</v>
      </c>
      <c r="C43" s="16">
        <v>44972</v>
      </c>
      <c r="D43" s="16">
        <v>44974</v>
      </c>
      <c r="E43" s="140">
        <v>44986</v>
      </c>
      <c r="F43" s="13" t="str">
        <f t="shared" si="0"/>
        <v>1079/2023</v>
      </c>
      <c r="G43" s="49">
        <f t="shared" si="2"/>
        <v>44986</v>
      </c>
      <c r="H43" s="11" t="s">
        <v>114</v>
      </c>
      <c r="I43" s="79">
        <v>7446052714</v>
      </c>
      <c r="J43" s="83">
        <v>2000000</v>
      </c>
      <c r="K43" s="46">
        <v>3.7499999999999999E-2</v>
      </c>
      <c r="L43" s="31" t="s">
        <v>23</v>
      </c>
      <c r="M43" s="31" t="s">
        <v>43</v>
      </c>
      <c r="N43" s="7" t="s">
        <v>66</v>
      </c>
      <c r="O43" s="63"/>
      <c r="P43" s="32" t="s">
        <v>116</v>
      </c>
      <c r="Q43" s="7" t="s">
        <v>21</v>
      </c>
      <c r="R43" s="7" t="s">
        <v>30</v>
      </c>
      <c r="S43" s="21" t="e">
        <f>РЕЕСТР!#REF!</f>
        <v>#REF!</v>
      </c>
      <c r="T43" s="166" t="e">
        <f>VLOOKUP(I43,РЕЕСТР!C41:K155,13,0)</f>
        <v>#REF!</v>
      </c>
      <c r="U43" s="32" t="e">
        <f>VLOOKUP('регистрация выд заявок'!I43,РЕЕСТР!C41:H249,10,0)</f>
        <v>#REF!</v>
      </c>
      <c r="V43" s="12" t="s">
        <v>97</v>
      </c>
      <c r="W43" s="22" t="s">
        <v>73</v>
      </c>
      <c r="X43" s="6">
        <f t="shared" si="3"/>
        <v>1</v>
      </c>
      <c r="Y43" s="22" t="s">
        <v>365</v>
      </c>
      <c r="Z43" s="22" t="s">
        <v>329</v>
      </c>
    </row>
    <row r="44" spans="1:26" ht="20.25" customHeight="1" x14ac:dyDescent="0.25">
      <c r="A44" s="9">
        <v>36</v>
      </c>
      <c r="B44" s="13">
        <v>1080</v>
      </c>
      <c r="C44" s="16">
        <v>44987</v>
      </c>
      <c r="D44" s="16">
        <v>44988</v>
      </c>
      <c r="E44" s="140">
        <v>44994</v>
      </c>
      <c r="F44" s="13" t="str">
        <f t="shared" si="0"/>
        <v>1080/2023</v>
      </c>
      <c r="G44" s="49">
        <f t="shared" si="2"/>
        <v>44994</v>
      </c>
      <c r="H44" s="11" t="s">
        <v>141</v>
      </c>
      <c r="I44" s="79">
        <v>7447227903</v>
      </c>
      <c r="J44" s="83">
        <v>3000000</v>
      </c>
      <c r="K44" s="46">
        <v>6.5000000000000002E-2</v>
      </c>
      <c r="L44" s="31" t="s">
        <v>23</v>
      </c>
      <c r="M44" s="31" t="s">
        <v>52</v>
      </c>
      <c r="N44" s="7" t="s">
        <v>66</v>
      </c>
      <c r="O44" s="63"/>
      <c r="P44" s="32" t="s">
        <v>116</v>
      </c>
      <c r="Q44" s="7" t="s">
        <v>21</v>
      </c>
      <c r="R44" s="7" t="s">
        <v>30</v>
      </c>
      <c r="S44" s="21" t="e">
        <f>РЕЕСТР!#REF!</f>
        <v>#REF!</v>
      </c>
      <c r="T44" s="166" t="e">
        <f>VLOOKUP(I44,РЕЕСТР!C42:K156,13,0)</f>
        <v>#REF!</v>
      </c>
      <c r="U44" s="32" t="e">
        <f>VLOOKUP('регистрация выд заявок'!I44,РЕЕСТР!C42:H250,10,0)</f>
        <v>#REF!</v>
      </c>
      <c r="V44" s="12" t="s">
        <v>120</v>
      </c>
      <c r="W44" s="22" t="s">
        <v>73</v>
      </c>
      <c r="X44" s="6">
        <f t="shared" si="3"/>
        <v>1</v>
      </c>
      <c r="Y44" s="22"/>
      <c r="Z44" s="22"/>
    </row>
    <row r="45" spans="1:26" ht="20.25" customHeight="1" x14ac:dyDescent="0.25">
      <c r="A45" s="9">
        <v>37</v>
      </c>
      <c r="B45" s="13">
        <v>1081</v>
      </c>
      <c r="C45" s="16">
        <v>44972</v>
      </c>
      <c r="D45" s="16">
        <v>44978</v>
      </c>
      <c r="E45" s="140">
        <v>44995</v>
      </c>
      <c r="F45" s="13" t="str">
        <f t="shared" si="0"/>
        <v>1081/2023</v>
      </c>
      <c r="G45" s="49">
        <f t="shared" ref="G45:G50" si="4">E45</f>
        <v>44995</v>
      </c>
      <c r="H45" s="11" t="s">
        <v>105</v>
      </c>
      <c r="I45" s="79">
        <v>7415028292</v>
      </c>
      <c r="J45" s="83">
        <v>5000000</v>
      </c>
      <c r="K45" s="46">
        <v>3.7499999999999999E-2</v>
      </c>
      <c r="L45" s="31" t="s">
        <v>23</v>
      </c>
      <c r="M45" s="31" t="s">
        <v>43</v>
      </c>
      <c r="N45" s="7" t="s">
        <v>66</v>
      </c>
      <c r="O45" s="63"/>
      <c r="P45" s="32" t="s">
        <v>116</v>
      </c>
      <c r="Q45" s="7" t="s">
        <v>21</v>
      </c>
      <c r="R45" s="7" t="s">
        <v>30</v>
      </c>
      <c r="S45" s="21" t="e">
        <f>РЕЕСТР!#REF!</f>
        <v>#REF!</v>
      </c>
      <c r="T45" s="166" t="e">
        <f>VLOOKUP(I45,РЕЕСТР!C43:K157,13,0)</f>
        <v>#REF!</v>
      </c>
      <c r="U45" s="32" t="e">
        <f>VLOOKUP('регистрация выд заявок'!I45,РЕЕСТР!C43:H251,10,0)</f>
        <v>#REF!</v>
      </c>
      <c r="V45" s="12" t="s">
        <v>28</v>
      </c>
      <c r="W45" s="22" t="s">
        <v>73</v>
      </c>
      <c r="X45" s="6">
        <f t="shared" si="3"/>
        <v>1</v>
      </c>
      <c r="Y45" s="22"/>
      <c r="Z45" s="22"/>
    </row>
    <row r="46" spans="1:26" x14ac:dyDescent="0.25">
      <c r="A46" s="9">
        <v>38</v>
      </c>
      <c r="B46" s="13">
        <v>1082</v>
      </c>
      <c r="C46" s="16">
        <v>44991</v>
      </c>
      <c r="D46" s="16">
        <v>44994</v>
      </c>
      <c r="E46" s="140">
        <v>44998</v>
      </c>
      <c r="F46" s="13" t="str">
        <f t="shared" si="0"/>
        <v>1082/2023</v>
      </c>
      <c r="G46" s="49">
        <f t="shared" si="4"/>
        <v>44998</v>
      </c>
      <c r="H46" s="230" t="s">
        <v>183</v>
      </c>
      <c r="I46" s="79">
        <v>7452160330</v>
      </c>
      <c r="J46" s="83">
        <v>300000</v>
      </c>
      <c r="K46" s="46">
        <v>9.5000000000000001E-2</v>
      </c>
      <c r="L46" s="31" t="s">
        <v>23</v>
      </c>
      <c r="M46" s="31" t="s">
        <v>43</v>
      </c>
      <c r="N46" s="7" t="s">
        <v>80</v>
      </c>
      <c r="O46" s="63"/>
      <c r="P46" s="32" t="s">
        <v>116</v>
      </c>
      <c r="Q46" s="7" t="s">
        <v>21</v>
      </c>
      <c r="R46" s="7" t="s">
        <v>53</v>
      </c>
      <c r="S46" s="21" t="e">
        <f>РЕЕСТР!#REF!</f>
        <v>#REF!</v>
      </c>
      <c r="T46" s="166" t="e">
        <f>VLOOKUP(I46,РЕЕСТР!C44:K158,13,0)</f>
        <v>#REF!</v>
      </c>
      <c r="U46" s="32" t="e">
        <f>VLOOKUP('регистрация выд заявок'!I46,РЕЕСТР!C44:H252,10,0)</f>
        <v>#REF!</v>
      </c>
      <c r="V46" s="12" t="s">
        <v>26</v>
      </c>
      <c r="W46" s="22" t="s">
        <v>73</v>
      </c>
      <c r="X46" s="6">
        <f t="shared" si="3"/>
        <v>1</v>
      </c>
      <c r="Y46" s="22"/>
      <c r="Z46" s="22"/>
    </row>
    <row r="47" spans="1:26" ht="20.25" customHeight="1" x14ac:dyDescent="0.25">
      <c r="A47" s="9">
        <v>39</v>
      </c>
      <c r="B47" s="13">
        <v>1083</v>
      </c>
      <c r="C47" s="16">
        <v>44994</v>
      </c>
      <c r="D47" s="16">
        <v>44998</v>
      </c>
      <c r="E47" s="140">
        <v>44999</v>
      </c>
      <c r="F47" s="13" t="str">
        <f t="shared" si="0"/>
        <v>1083/2023</v>
      </c>
      <c r="G47" s="49">
        <f t="shared" si="4"/>
        <v>44999</v>
      </c>
      <c r="H47" s="11" t="s">
        <v>94</v>
      </c>
      <c r="I47" s="79">
        <v>7415106991</v>
      </c>
      <c r="J47" s="83">
        <v>5000000</v>
      </c>
      <c r="K47" s="46">
        <v>3.7499999999999999E-2</v>
      </c>
      <c r="L47" s="31" t="s">
        <v>23</v>
      </c>
      <c r="M47" s="31" t="s">
        <v>43</v>
      </c>
      <c r="N47" s="7" t="s">
        <v>66</v>
      </c>
      <c r="O47" s="63" t="s">
        <v>231</v>
      </c>
      <c r="P47" s="32" t="s">
        <v>116</v>
      </c>
      <c r="Q47" s="7" t="s">
        <v>25</v>
      </c>
      <c r="R47" s="7" t="s">
        <v>53</v>
      </c>
      <c r="S47" s="21" t="e">
        <f>РЕЕСТР!#REF!</f>
        <v>#REF!</v>
      </c>
      <c r="T47" s="166" t="e">
        <f>VLOOKUP(I47,РЕЕСТР!C45:K159,13,0)</f>
        <v>#REF!</v>
      </c>
      <c r="U47" s="32" t="e">
        <f>VLOOKUP('регистрация выд заявок'!I47,РЕЕСТР!C45:H253,10,0)</f>
        <v>#REF!</v>
      </c>
      <c r="V47" s="12" t="s">
        <v>29</v>
      </c>
      <c r="W47" s="22" t="s">
        <v>73</v>
      </c>
      <c r="X47" s="6">
        <f t="shared" si="3"/>
        <v>1</v>
      </c>
      <c r="Y47" s="22"/>
      <c r="Z47" s="22"/>
    </row>
    <row r="48" spans="1:26" ht="20.25" customHeight="1" x14ac:dyDescent="0.25">
      <c r="A48" s="9">
        <v>40</v>
      </c>
      <c r="B48" s="13">
        <v>1084</v>
      </c>
      <c r="C48" s="140">
        <v>44979</v>
      </c>
      <c r="D48" s="140">
        <v>44987</v>
      </c>
      <c r="E48" s="140">
        <v>44999</v>
      </c>
      <c r="F48" s="13" t="str">
        <f t="shared" si="0"/>
        <v>1084/2023</v>
      </c>
      <c r="G48" s="49">
        <f t="shared" si="4"/>
        <v>44999</v>
      </c>
      <c r="H48" s="11" t="s">
        <v>199</v>
      </c>
      <c r="I48" s="79">
        <v>7447281080</v>
      </c>
      <c r="J48" s="83">
        <v>3500000</v>
      </c>
      <c r="K48" s="46">
        <v>3.7499999999999999E-2</v>
      </c>
      <c r="L48" s="31" t="s">
        <v>23</v>
      </c>
      <c r="M48" s="31" t="s">
        <v>43</v>
      </c>
      <c r="N48" s="7" t="s">
        <v>66</v>
      </c>
      <c r="O48" s="63"/>
      <c r="P48" s="32" t="s">
        <v>116</v>
      </c>
      <c r="Q48" s="7" t="s">
        <v>25</v>
      </c>
      <c r="R48" s="7" t="s">
        <v>30</v>
      </c>
      <c r="S48" s="21" t="e">
        <f>РЕЕСТР!#REF!</f>
        <v>#REF!</v>
      </c>
      <c r="T48" s="166" t="e">
        <f>VLOOKUP(I48,РЕЕСТР!C46:K160,13,0)</f>
        <v>#REF!</v>
      </c>
      <c r="U48" s="32" t="e">
        <f>VLOOKUP('регистрация выд заявок'!I48,РЕЕСТР!C46:H254,10,0)</f>
        <v>#REF!</v>
      </c>
      <c r="V48" s="12" t="s">
        <v>28</v>
      </c>
      <c r="W48" s="22" t="s">
        <v>73</v>
      </c>
      <c r="X48" s="6">
        <f t="shared" si="3"/>
        <v>1</v>
      </c>
      <c r="Y48" s="22"/>
      <c r="Z48" s="22"/>
    </row>
    <row r="49" spans="1:26" ht="20.25" customHeight="1" x14ac:dyDescent="0.25">
      <c r="A49" s="9">
        <v>41</v>
      </c>
      <c r="B49" s="13">
        <v>1085</v>
      </c>
      <c r="C49" s="20">
        <v>44979</v>
      </c>
      <c r="D49" s="16">
        <v>44987</v>
      </c>
      <c r="E49" s="140">
        <v>45000</v>
      </c>
      <c r="F49" s="13" t="str">
        <f t="shared" si="0"/>
        <v>1085/2023</v>
      </c>
      <c r="G49" s="49">
        <f t="shared" si="4"/>
        <v>45000</v>
      </c>
      <c r="H49" s="11" t="s">
        <v>127</v>
      </c>
      <c r="I49" s="79">
        <v>7415059332</v>
      </c>
      <c r="J49" s="83">
        <v>5000000</v>
      </c>
      <c r="K49" s="46">
        <v>3.7499999999999999E-2</v>
      </c>
      <c r="L49" s="31" t="s">
        <v>23</v>
      </c>
      <c r="M49" s="31" t="s">
        <v>43</v>
      </c>
      <c r="N49" s="7" t="s">
        <v>66</v>
      </c>
      <c r="O49" s="63"/>
      <c r="P49" s="32" t="s">
        <v>116</v>
      </c>
      <c r="Q49" s="7" t="s">
        <v>25</v>
      </c>
      <c r="R49" s="7" t="s">
        <v>30</v>
      </c>
      <c r="S49" s="21" t="e">
        <f>РЕЕСТР!#REF!</f>
        <v>#REF!</v>
      </c>
      <c r="T49" s="166" t="e">
        <f>VLOOKUP(I49,РЕЕСТР!C47:K160,13,0)</f>
        <v>#REF!</v>
      </c>
      <c r="U49" s="32" t="e">
        <f>VLOOKUP('регистрация выд заявок'!I49,РЕЕСТР!C47:H255,10,0)</f>
        <v>#REF!</v>
      </c>
      <c r="V49" s="12" t="s">
        <v>27</v>
      </c>
      <c r="W49" s="22" t="s">
        <v>73</v>
      </c>
      <c r="X49" s="6">
        <f t="shared" si="3"/>
        <v>1</v>
      </c>
      <c r="Y49" s="22"/>
      <c r="Z49" s="22"/>
    </row>
    <row r="50" spans="1:26" ht="20.25" customHeight="1" x14ac:dyDescent="0.25">
      <c r="A50" s="9">
        <v>42</v>
      </c>
      <c r="B50" s="13">
        <v>1086</v>
      </c>
      <c r="C50" s="20">
        <v>44998</v>
      </c>
      <c r="D50" s="16">
        <v>45000</v>
      </c>
      <c r="E50" s="140">
        <v>45005</v>
      </c>
      <c r="F50" s="13" t="str">
        <f t="shared" si="0"/>
        <v>1086/2023</v>
      </c>
      <c r="G50" s="49">
        <f t="shared" si="4"/>
        <v>45005</v>
      </c>
      <c r="H50" s="11" t="s">
        <v>140</v>
      </c>
      <c r="I50" s="79">
        <v>740408727301</v>
      </c>
      <c r="J50" s="83">
        <v>1600000</v>
      </c>
      <c r="K50" s="46">
        <v>3.7499999999999999E-2</v>
      </c>
      <c r="L50" s="31" t="s">
        <v>23</v>
      </c>
      <c r="M50" s="31" t="s">
        <v>43</v>
      </c>
      <c r="N50" s="7" t="s">
        <v>66</v>
      </c>
      <c r="O50" s="63"/>
      <c r="P50" s="32" t="s">
        <v>116</v>
      </c>
      <c r="Q50" s="7" t="s">
        <v>21</v>
      </c>
      <c r="R50" s="7" t="s">
        <v>30</v>
      </c>
      <c r="S50" s="21" t="e">
        <f>РЕЕСТР!#REF!</f>
        <v>#REF!</v>
      </c>
      <c r="T50" s="166" t="e">
        <f>VLOOKUP(I50,РЕЕСТР!C48:K161,13,0)</f>
        <v>#REF!</v>
      </c>
      <c r="U50" s="32" t="e">
        <f>VLOOKUP('регистрация выд заявок'!I50,РЕЕСТР!C48:H256,10,0)</f>
        <v>#REF!</v>
      </c>
      <c r="V50" s="12" t="s">
        <v>120</v>
      </c>
      <c r="W50" s="22" t="s">
        <v>73</v>
      </c>
      <c r="X50" s="6">
        <f t="shared" si="3"/>
        <v>1</v>
      </c>
      <c r="Y50" s="22"/>
      <c r="Z50" s="22"/>
    </row>
    <row r="51" spans="1:26" ht="20.25" customHeight="1" x14ac:dyDescent="0.25">
      <c r="A51" s="9">
        <v>43</v>
      </c>
      <c r="B51" s="13">
        <v>1087</v>
      </c>
      <c r="C51" s="20">
        <v>44991</v>
      </c>
      <c r="D51" s="16">
        <v>44994</v>
      </c>
      <c r="E51" s="140">
        <v>45005</v>
      </c>
      <c r="F51" s="13" t="str">
        <f t="shared" ref="F51:F76" si="5">CONCATENATE(B51,"/2023")</f>
        <v>1087/2023</v>
      </c>
      <c r="G51" s="49">
        <f t="shared" ref="G51:G76" si="6">E51</f>
        <v>45005</v>
      </c>
      <c r="H51" s="11" t="s">
        <v>174</v>
      </c>
      <c r="I51" s="79">
        <v>742201872049</v>
      </c>
      <c r="J51" s="83">
        <v>1200000</v>
      </c>
      <c r="K51" s="46">
        <v>3.7499999999999999E-2</v>
      </c>
      <c r="L51" s="31" t="s">
        <v>23</v>
      </c>
      <c r="M51" s="31" t="s">
        <v>43</v>
      </c>
      <c r="N51" s="7" t="s">
        <v>66</v>
      </c>
      <c r="O51" s="63"/>
      <c r="P51" s="32" t="s">
        <v>116</v>
      </c>
      <c r="Q51" s="7" t="s">
        <v>25</v>
      </c>
      <c r="R51" s="7" t="s">
        <v>30</v>
      </c>
      <c r="S51" s="21" t="e">
        <f>РЕЕСТР!#REF!</f>
        <v>#REF!</v>
      </c>
      <c r="T51" s="166" t="e">
        <f>VLOOKUP(I51,РЕЕСТР!C49:K162,13,0)</f>
        <v>#REF!</v>
      </c>
      <c r="U51" s="32" t="e">
        <f>VLOOKUP('регистрация выд заявок'!I51,РЕЕСТР!C49:H257,10,0)</f>
        <v>#REF!</v>
      </c>
      <c r="V51" s="12" t="s">
        <v>120</v>
      </c>
      <c r="W51" s="22" t="s">
        <v>73</v>
      </c>
      <c r="X51" s="6">
        <f t="shared" si="3"/>
        <v>1</v>
      </c>
      <c r="Y51" s="22"/>
      <c r="Z51" s="22"/>
    </row>
    <row r="52" spans="1:26" ht="20.25" customHeight="1" x14ac:dyDescent="0.25">
      <c r="A52" s="9">
        <v>44</v>
      </c>
      <c r="B52" s="13">
        <v>1088</v>
      </c>
      <c r="C52" s="20">
        <v>45001</v>
      </c>
      <c r="D52" s="20">
        <v>45002</v>
      </c>
      <c r="E52" s="140">
        <v>45005</v>
      </c>
      <c r="F52" s="13" t="str">
        <f t="shared" si="5"/>
        <v>1088/2023</v>
      </c>
      <c r="G52" s="49">
        <f t="shared" si="6"/>
        <v>45005</v>
      </c>
      <c r="H52" s="11" t="s">
        <v>194</v>
      </c>
      <c r="I52" s="79">
        <v>744700062815</v>
      </c>
      <c r="J52" s="83">
        <v>450000</v>
      </c>
      <c r="K52" s="46">
        <v>7.4999999999999997E-2</v>
      </c>
      <c r="L52" s="31" t="s">
        <v>23</v>
      </c>
      <c r="M52" s="31" t="s">
        <v>52</v>
      </c>
      <c r="N52" s="7" t="s">
        <v>66</v>
      </c>
      <c r="O52" s="63"/>
      <c r="P52" s="32" t="s">
        <v>116</v>
      </c>
      <c r="Q52" s="7" t="s">
        <v>21</v>
      </c>
      <c r="R52" s="7" t="s">
        <v>30</v>
      </c>
      <c r="S52" s="21" t="e">
        <f>РЕЕСТР!#REF!</f>
        <v>#REF!</v>
      </c>
      <c r="T52" s="166" t="e">
        <f>VLOOKUP(I52,РЕЕСТР!C50:K163,13,0)</f>
        <v>#REF!</v>
      </c>
      <c r="U52" s="32" t="e">
        <f>VLOOKUP('регистрация выд заявок'!I52,РЕЕСТР!C50:H258,10,0)</f>
        <v>#REF!</v>
      </c>
      <c r="V52" s="12" t="s">
        <v>97</v>
      </c>
      <c r="W52" s="22" t="s">
        <v>73</v>
      </c>
      <c r="X52" s="6">
        <f t="shared" si="3"/>
        <v>1</v>
      </c>
      <c r="Y52" s="22" t="s">
        <v>328</v>
      </c>
      <c r="Z52" s="22" t="s">
        <v>329</v>
      </c>
    </row>
    <row r="53" spans="1:26" ht="20.25" customHeight="1" x14ac:dyDescent="0.25">
      <c r="A53" s="9">
        <v>45</v>
      </c>
      <c r="B53" s="13">
        <v>1089</v>
      </c>
      <c r="C53" s="20">
        <v>45000</v>
      </c>
      <c r="D53" s="16">
        <v>45001</v>
      </c>
      <c r="E53" s="140">
        <v>45006</v>
      </c>
      <c r="F53" s="13" t="str">
        <f t="shared" si="5"/>
        <v>1089/2023</v>
      </c>
      <c r="G53" s="49">
        <f t="shared" si="6"/>
        <v>45006</v>
      </c>
      <c r="H53" s="230" t="s">
        <v>207</v>
      </c>
      <c r="I53" s="79">
        <v>7456051597</v>
      </c>
      <c r="J53" s="83">
        <v>300000</v>
      </c>
      <c r="K53" s="46">
        <v>5.7500000000000002E-2</v>
      </c>
      <c r="L53" s="31" t="s">
        <v>23</v>
      </c>
      <c r="M53" s="31" t="s">
        <v>43</v>
      </c>
      <c r="N53" s="7" t="s">
        <v>80</v>
      </c>
      <c r="O53" s="63"/>
      <c r="P53" s="32" t="s">
        <v>116</v>
      </c>
      <c r="Q53" s="7" t="s">
        <v>21</v>
      </c>
      <c r="R53" s="7" t="s">
        <v>53</v>
      </c>
      <c r="S53" s="21" t="e">
        <f>РЕЕСТР!#REF!</f>
        <v>#REF!</v>
      </c>
      <c r="T53" s="166" t="e">
        <f>VLOOKUP(I53,РЕЕСТР!C51:K164,13,0)</f>
        <v>#REF!</v>
      </c>
      <c r="U53" s="32" t="e">
        <f>VLOOKUP('регистрация выд заявок'!I53,РЕЕСТР!C51:H259,10,0)</f>
        <v>#REF!</v>
      </c>
      <c r="V53" s="12" t="s">
        <v>26</v>
      </c>
      <c r="W53" s="22" t="s">
        <v>73</v>
      </c>
      <c r="X53" s="6">
        <f t="shared" si="3"/>
        <v>1</v>
      </c>
      <c r="Y53" s="22"/>
      <c r="Z53" s="22"/>
    </row>
    <row r="54" spans="1:26" ht="20.25" customHeight="1" x14ac:dyDescent="0.25">
      <c r="A54" s="9">
        <v>46</v>
      </c>
      <c r="B54" s="13">
        <v>1090</v>
      </c>
      <c r="C54" s="20">
        <v>44995</v>
      </c>
      <c r="D54" s="16">
        <v>45000</v>
      </c>
      <c r="E54" s="140">
        <v>45006</v>
      </c>
      <c r="F54" s="13" t="str">
        <f t="shared" si="5"/>
        <v>1090/2023</v>
      </c>
      <c r="G54" s="49">
        <f t="shared" si="6"/>
        <v>45006</v>
      </c>
      <c r="H54" s="220" t="s">
        <v>181</v>
      </c>
      <c r="I54" s="79">
        <v>743805542694</v>
      </c>
      <c r="J54" s="83">
        <v>350000</v>
      </c>
      <c r="K54" s="46">
        <v>3.7499999999999999E-2</v>
      </c>
      <c r="L54" s="31" t="s">
        <v>23</v>
      </c>
      <c r="M54" s="31" t="s">
        <v>43</v>
      </c>
      <c r="N54" s="7" t="s">
        <v>65</v>
      </c>
      <c r="O54" s="63" t="s">
        <v>345</v>
      </c>
      <c r="P54" s="32" t="s">
        <v>116</v>
      </c>
      <c r="Q54" s="7" t="s">
        <v>21</v>
      </c>
      <c r="R54" s="7" t="s">
        <v>30</v>
      </c>
      <c r="S54" s="21" t="e">
        <f>РЕЕСТР!#REF!</f>
        <v>#REF!</v>
      </c>
      <c r="T54" s="166" t="e">
        <f>VLOOKUP(I54,РЕЕСТР!C52:K165,13,0)</f>
        <v>#REF!</v>
      </c>
      <c r="U54" s="32" t="e">
        <f>VLOOKUP('регистрация выд заявок'!I54,РЕЕСТР!C52:H260,10,0)</f>
        <v>#REF!</v>
      </c>
      <c r="V54" s="12" t="s">
        <v>27</v>
      </c>
      <c r="W54" s="22" t="s">
        <v>73</v>
      </c>
      <c r="X54" s="6">
        <f t="shared" si="3"/>
        <v>1</v>
      </c>
      <c r="Y54" s="22"/>
      <c r="Z54" s="22"/>
    </row>
    <row r="55" spans="1:26" ht="20.25" customHeight="1" x14ac:dyDescent="0.25">
      <c r="A55" s="9">
        <v>47</v>
      </c>
      <c r="B55" s="13">
        <v>1091</v>
      </c>
      <c r="C55" s="20">
        <v>44999</v>
      </c>
      <c r="D55" s="16">
        <v>45001</v>
      </c>
      <c r="E55" s="140">
        <v>45008</v>
      </c>
      <c r="F55" s="13" t="str">
        <f t="shared" si="5"/>
        <v>1091/2023</v>
      </c>
      <c r="G55" s="49">
        <f t="shared" si="6"/>
        <v>45008</v>
      </c>
      <c r="H55" s="11" t="s">
        <v>214</v>
      </c>
      <c r="I55" s="79">
        <v>741207289184</v>
      </c>
      <c r="J55" s="83">
        <v>500000</v>
      </c>
      <c r="K55" s="46">
        <v>9.5000000000000001E-2</v>
      </c>
      <c r="L55" s="31" t="s">
        <v>23</v>
      </c>
      <c r="M55" s="31" t="s">
        <v>43</v>
      </c>
      <c r="N55" s="7" t="s">
        <v>66</v>
      </c>
      <c r="O55" s="63"/>
      <c r="P55" s="32" t="s">
        <v>116</v>
      </c>
      <c r="Q55" s="7" t="s">
        <v>21</v>
      </c>
      <c r="R55" s="7" t="s">
        <v>30</v>
      </c>
      <c r="S55" s="21" t="e">
        <f>РЕЕСТР!#REF!</f>
        <v>#REF!</v>
      </c>
      <c r="T55" s="166" t="e">
        <f>VLOOKUP(I55,РЕЕСТР!C53:K166,13,0)</f>
        <v>#REF!</v>
      </c>
      <c r="U55" s="32" t="e">
        <f>VLOOKUP('регистрация выд заявок'!I55,РЕЕСТР!C53:H261,10,0)</f>
        <v>#REF!</v>
      </c>
      <c r="V55" s="12" t="s">
        <v>97</v>
      </c>
      <c r="W55" s="22" t="s">
        <v>73</v>
      </c>
      <c r="X55" s="6">
        <f t="shared" si="3"/>
        <v>1</v>
      </c>
      <c r="Y55" s="22" t="s">
        <v>328</v>
      </c>
      <c r="Z55" s="22" t="s">
        <v>329</v>
      </c>
    </row>
    <row r="56" spans="1:26" ht="20.25" customHeight="1" x14ac:dyDescent="0.25">
      <c r="A56" s="9">
        <v>48</v>
      </c>
      <c r="B56" s="13">
        <v>1092</v>
      </c>
      <c r="C56" s="20">
        <v>45000</v>
      </c>
      <c r="D56" s="16">
        <v>45006</v>
      </c>
      <c r="E56" s="140">
        <v>45008</v>
      </c>
      <c r="F56" s="13" t="str">
        <f t="shared" si="5"/>
        <v>1092/2023</v>
      </c>
      <c r="G56" s="49">
        <f t="shared" si="6"/>
        <v>45008</v>
      </c>
      <c r="H56" s="11" t="s">
        <v>134</v>
      </c>
      <c r="I56" s="79">
        <v>7404065856</v>
      </c>
      <c r="J56" s="83">
        <v>1500000</v>
      </c>
      <c r="K56" s="46">
        <v>3.7499999999999999E-2</v>
      </c>
      <c r="L56" s="31" t="s">
        <v>23</v>
      </c>
      <c r="M56" s="31" t="s">
        <v>43</v>
      </c>
      <c r="N56" s="7" t="s">
        <v>66</v>
      </c>
      <c r="O56" s="63"/>
      <c r="P56" s="32" t="s">
        <v>116</v>
      </c>
      <c r="Q56" s="7" t="s">
        <v>21</v>
      </c>
      <c r="R56" s="7" t="s">
        <v>30</v>
      </c>
      <c r="S56" s="21" t="e">
        <f>РЕЕСТР!#REF!</f>
        <v>#REF!</v>
      </c>
      <c r="T56" s="166" t="e">
        <f>VLOOKUP(I56,РЕЕСТР!C54:K167,13,0)</f>
        <v>#REF!</v>
      </c>
      <c r="U56" s="32" t="e">
        <f>VLOOKUP('регистрация выд заявок'!I56,РЕЕСТР!C54:H262,10,0)</f>
        <v>#REF!</v>
      </c>
      <c r="V56" s="12" t="s">
        <v>27</v>
      </c>
      <c r="W56" s="22" t="s">
        <v>73</v>
      </c>
      <c r="X56" s="6">
        <f t="shared" si="3"/>
        <v>1</v>
      </c>
      <c r="Y56" s="22"/>
      <c r="Z56" s="22"/>
    </row>
    <row r="57" spans="1:26" ht="20.25" customHeight="1" x14ac:dyDescent="0.25">
      <c r="A57" s="9">
        <v>49</v>
      </c>
      <c r="B57" s="13">
        <v>1093</v>
      </c>
      <c r="C57" s="20">
        <v>44991</v>
      </c>
      <c r="D57" s="16">
        <v>44998</v>
      </c>
      <c r="E57" s="140">
        <v>45008</v>
      </c>
      <c r="F57" s="13" t="str">
        <f t="shared" si="5"/>
        <v>1093/2023</v>
      </c>
      <c r="G57" s="49">
        <f t="shared" si="6"/>
        <v>45008</v>
      </c>
      <c r="H57" s="11" t="s">
        <v>166</v>
      </c>
      <c r="I57" s="79">
        <v>7455013479</v>
      </c>
      <c r="J57" s="83">
        <v>3300000</v>
      </c>
      <c r="K57" s="46">
        <v>3.7499999999999999E-2</v>
      </c>
      <c r="L57" s="31" t="s">
        <v>23</v>
      </c>
      <c r="M57" s="31" t="s">
        <v>43</v>
      </c>
      <c r="N57" s="7" t="s">
        <v>66</v>
      </c>
      <c r="O57" s="63"/>
      <c r="P57" s="32" t="s">
        <v>116</v>
      </c>
      <c r="Q57" s="7" t="s">
        <v>21</v>
      </c>
      <c r="R57" s="7" t="s">
        <v>30</v>
      </c>
      <c r="S57" s="21" t="e">
        <f>РЕЕСТР!#REF!</f>
        <v>#REF!</v>
      </c>
      <c r="T57" s="166" t="e">
        <f>VLOOKUP(I57,РЕЕСТР!C55:K168,13,0)</f>
        <v>#REF!</v>
      </c>
      <c r="U57" s="32" t="e">
        <f>VLOOKUP('регистрация выд заявок'!I57,РЕЕСТР!C55:H263,10,0)</f>
        <v>#REF!</v>
      </c>
      <c r="V57" s="12" t="s">
        <v>27</v>
      </c>
      <c r="W57" s="22" t="s">
        <v>73</v>
      </c>
      <c r="X57" s="6">
        <f t="shared" si="3"/>
        <v>1</v>
      </c>
      <c r="Y57" s="22"/>
      <c r="Z57" s="22"/>
    </row>
    <row r="58" spans="1:26" ht="20.25" customHeight="1" x14ac:dyDescent="0.25">
      <c r="A58" s="9">
        <v>50</v>
      </c>
      <c r="B58" s="13">
        <v>1094</v>
      </c>
      <c r="C58" s="20">
        <v>45001</v>
      </c>
      <c r="D58" s="16">
        <v>45005</v>
      </c>
      <c r="E58" s="140">
        <v>45008</v>
      </c>
      <c r="F58" s="13" t="str">
        <f t="shared" si="5"/>
        <v>1094/2023</v>
      </c>
      <c r="G58" s="49">
        <f t="shared" si="6"/>
        <v>45008</v>
      </c>
      <c r="H58" s="11" t="s">
        <v>215</v>
      </c>
      <c r="I58" s="79">
        <v>740411503990</v>
      </c>
      <c r="J58" s="83">
        <v>2000000</v>
      </c>
      <c r="K58" s="46">
        <v>3.7499999999999999E-2</v>
      </c>
      <c r="L58" s="31" t="s">
        <v>23</v>
      </c>
      <c r="M58" s="31" t="s">
        <v>43</v>
      </c>
      <c r="N58" s="7" t="s">
        <v>66</v>
      </c>
      <c r="O58" s="63"/>
      <c r="P58" s="32" t="s">
        <v>116</v>
      </c>
      <c r="Q58" s="7" t="s">
        <v>21</v>
      </c>
      <c r="R58" s="7" t="s">
        <v>30</v>
      </c>
      <c r="S58" s="21" t="e">
        <f>РЕЕСТР!#REF!</f>
        <v>#REF!</v>
      </c>
      <c r="T58" s="166" t="e">
        <f>VLOOKUP(I58,РЕЕСТР!C56:K169,13,0)</f>
        <v>#REF!</v>
      </c>
      <c r="U58" s="32" t="e">
        <f>VLOOKUP('регистрация выд заявок'!I58,РЕЕСТР!C56:H264,10,0)</f>
        <v>#REF!</v>
      </c>
      <c r="V58" s="12" t="s">
        <v>97</v>
      </c>
      <c r="W58" s="22" t="s">
        <v>73</v>
      </c>
      <c r="X58" s="6">
        <f t="shared" si="3"/>
        <v>1</v>
      </c>
      <c r="Y58" s="22" t="s">
        <v>365</v>
      </c>
      <c r="Z58" s="22" t="s">
        <v>329</v>
      </c>
    </row>
    <row r="59" spans="1:26" ht="20.25" customHeight="1" x14ac:dyDescent="0.25">
      <c r="A59" s="9">
        <v>51</v>
      </c>
      <c r="B59" s="13">
        <v>1095</v>
      </c>
      <c r="C59" s="20">
        <v>45007</v>
      </c>
      <c r="D59" s="16">
        <v>45007</v>
      </c>
      <c r="E59" s="140">
        <v>45008</v>
      </c>
      <c r="F59" s="13" t="str">
        <f t="shared" si="5"/>
        <v>1095/2023</v>
      </c>
      <c r="G59" s="49">
        <f t="shared" si="6"/>
        <v>45008</v>
      </c>
      <c r="H59" s="230" t="s">
        <v>211</v>
      </c>
      <c r="I59" s="79">
        <v>744715292064</v>
      </c>
      <c r="J59" s="83">
        <v>300000</v>
      </c>
      <c r="K59" s="46">
        <v>6.5000000000000002E-2</v>
      </c>
      <c r="L59" s="31" t="s">
        <v>23</v>
      </c>
      <c r="M59" s="31" t="s">
        <v>52</v>
      </c>
      <c r="N59" s="7" t="s">
        <v>80</v>
      </c>
      <c r="O59" s="63"/>
      <c r="P59" s="32" t="s">
        <v>116</v>
      </c>
      <c r="Q59" s="7" t="s">
        <v>21</v>
      </c>
      <c r="R59" s="7" t="s">
        <v>30</v>
      </c>
      <c r="S59" s="21" t="e">
        <f>РЕЕСТР!#REF!</f>
        <v>#REF!</v>
      </c>
      <c r="T59" s="166" t="e">
        <f>VLOOKUP(I59,РЕЕСТР!C57:K170,13,0)</f>
        <v>#REF!</v>
      </c>
      <c r="U59" s="32" t="e">
        <f>VLOOKUP('регистрация выд заявок'!I59,РЕЕСТР!C57:H265,10,0)</f>
        <v>#REF!</v>
      </c>
      <c r="V59" s="12" t="s">
        <v>28</v>
      </c>
      <c r="W59" s="22" t="s">
        <v>73</v>
      </c>
      <c r="X59" s="6">
        <f t="shared" si="3"/>
        <v>1</v>
      </c>
      <c r="Y59" s="22"/>
      <c r="Z59" s="22"/>
    </row>
    <row r="60" spans="1:26" ht="20.25" customHeight="1" x14ac:dyDescent="0.25">
      <c r="A60" s="9">
        <v>52</v>
      </c>
      <c r="B60" s="13">
        <v>1096</v>
      </c>
      <c r="C60" s="20">
        <v>44984</v>
      </c>
      <c r="D60" s="16">
        <v>44988</v>
      </c>
      <c r="E60" s="140">
        <v>45009</v>
      </c>
      <c r="F60" s="13" t="str">
        <f t="shared" si="5"/>
        <v>1096/2023</v>
      </c>
      <c r="G60" s="49">
        <f t="shared" si="6"/>
        <v>45009</v>
      </c>
      <c r="H60" s="11" t="s">
        <v>106</v>
      </c>
      <c r="I60" s="79">
        <v>7457006540</v>
      </c>
      <c r="J60" s="83">
        <v>4000000</v>
      </c>
      <c r="K60" s="46">
        <v>0.02</v>
      </c>
      <c r="L60" s="31" t="s">
        <v>23</v>
      </c>
      <c r="M60" s="31" t="s">
        <v>43</v>
      </c>
      <c r="N60" s="7" t="s">
        <v>66</v>
      </c>
      <c r="O60" s="63" t="s">
        <v>247</v>
      </c>
      <c r="P60" s="32" t="s">
        <v>116</v>
      </c>
      <c r="Q60" s="7" t="s">
        <v>21</v>
      </c>
      <c r="R60" s="7" t="s">
        <v>30</v>
      </c>
      <c r="S60" s="21" t="e">
        <f>РЕЕСТР!#REF!</f>
        <v>#REF!</v>
      </c>
      <c r="T60" s="166" t="e">
        <f>VLOOKUP(I60,РЕЕСТР!C58:K171,13,0)</f>
        <v>#REF!</v>
      </c>
      <c r="U60" s="32" t="e">
        <f>VLOOKUP('регистрация выд заявок'!I60,РЕЕСТР!C58:H266,10,0)</f>
        <v>#REF!</v>
      </c>
      <c r="V60" s="12" t="s">
        <v>27</v>
      </c>
      <c r="W60" s="22" t="s">
        <v>73</v>
      </c>
      <c r="X60" s="6">
        <f t="shared" si="3"/>
        <v>1</v>
      </c>
      <c r="Y60" s="22"/>
      <c r="Z60" s="22"/>
    </row>
    <row r="61" spans="1:26" ht="20.25" customHeight="1" x14ac:dyDescent="0.25">
      <c r="A61" s="9">
        <v>53</v>
      </c>
      <c r="B61" s="13">
        <v>1097</v>
      </c>
      <c r="C61" s="20">
        <v>44984</v>
      </c>
      <c r="D61" s="16">
        <v>44988</v>
      </c>
      <c r="E61" s="23">
        <v>45009</v>
      </c>
      <c r="F61" s="13" t="str">
        <f t="shared" si="5"/>
        <v>1097/2023</v>
      </c>
      <c r="G61" s="49">
        <f t="shared" si="6"/>
        <v>45009</v>
      </c>
      <c r="H61" s="11" t="s">
        <v>106</v>
      </c>
      <c r="I61" s="79">
        <v>7457006540</v>
      </c>
      <c r="J61" s="83">
        <v>5100000</v>
      </c>
      <c r="K61" s="46">
        <v>0.05</v>
      </c>
      <c r="L61" s="31" t="s">
        <v>35</v>
      </c>
      <c r="M61" s="31" t="s">
        <v>43</v>
      </c>
      <c r="N61" s="7" t="s">
        <v>66</v>
      </c>
      <c r="O61" s="63"/>
      <c r="P61" s="32" t="s">
        <v>117</v>
      </c>
      <c r="Q61" s="7" t="s">
        <v>21</v>
      </c>
      <c r="R61" s="7" t="s">
        <v>30</v>
      </c>
      <c r="S61" s="21" t="e">
        <f>РЕЕСТР!#REF!</f>
        <v>#REF!</v>
      </c>
      <c r="T61" s="166" t="e">
        <f>VLOOKUP(I61,РЕЕСТР!C59:K172,13,0)</f>
        <v>#REF!</v>
      </c>
      <c r="U61" s="32" t="e">
        <f>VLOOKUP('регистрация выд заявок'!I61,РЕЕСТР!C59:H267,10,0)</f>
        <v>#REF!</v>
      </c>
      <c r="V61" s="12" t="s">
        <v>27</v>
      </c>
      <c r="W61" s="22" t="s">
        <v>73</v>
      </c>
      <c r="X61" s="6" t="b">
        <f t="shared" si="3"/>
        <v>0</v>
      </c>
      <c r="Y61" s="22"/>
      <c r="Z61" s="22"/>
    </row>
    <row r="62" spans="1:26" ht="20.25" customHeight="1" x14ac:dyDescent="0.25">
      <c r="A62" s="9">
        <v>54</v>
      </c>
      <c r="B62" s="13">
        <v>1098</v>
      </c>
      <c r="C62" s="20">
        <v>45006</v>
      </c>
      <c r="D62" s="16">
        <v>45008</v>
      </c>
      <c r="E62" s="140">
        <v>45009</v>
      </c>
      <c r="F62" s="13" t="str">
        <f t="shared" si="5"/>
        <v>1098/2023</v>
      </c>
      <c r="G62" s="49">
        <f t="shared" si="6"/>
        <v>45009</v>
      </c>
      <c r="H62" s="220" t="s">
        <v>175</v>
      </c>
      <c r="I62" s="79">
        <v>743808581081</v>
      </c>
      <c r="J62" s="83">
        <v>200000</v>
      </c>
      <c r="K62" s="46">
        <v>3.7499999999999999E-2</v>
      </c>
      <c r="L62" s="31" t="s">
        <v>23</v>
      </c>
      <c r="M62" s="31" t="s">
        <v>43</v>
      </c>
      <c r="N62" s="7" t="s">
        <v>65</v>
      </c>
      <c r="O62" s="63" t="s">
        <v>345</v>
      </c>
      <c r="P62" s="32" t="s">
        <v>116</v>
      </c>
      <c r="Q62" s="7" t="s">
        <v>21</v>
      </c>
      <c r="R62" s="7" t="s">
        <v>30</v>
      </c>
      <c r="S62" s="21" t="e">
        <f>РЕЕСТР!#REF!</f>
        <v>#REF!</v>
      </c>
      <c r="T62" s="166" t="e">
        <f>VLOOKUP(I62,РЕЕСТР!C60:K173,13,0)</f>
        <v>#REF!</v>
      </c>
      <c r="U62" s="32" t="e">
        <f>VLOOKUP('регистрация выд заявок'!I62,РЕЕСТР!C60:H268,10,0)</f>
        <v>#REF!</v>
      </c>
      <c r="V62" s="12" t="s">
        <v>26</v>
      </c>
      <c r="W62" s="22" t="s">
        <v>73</v>
      </c>
      <c r="X62" s="6">
        <f t="shared" si="3"/>
        <v>1</v>
      </c>
      <c r="Y62" s="22"/>
      <c r="Z62" s="22"/>
    </row>
    <row r="63" spans="1:26" ht="20.25" customHeight="1" x14ac:dyDescent="0.25">
      <c r="A63" s="9">
        <v>55</v>
      </c>
      <c r="B63" s="13">
        <v>1099</v>
      </c>
      <c r="C63" s="20">
        <v>45005</v>
      </c>
      <c r="D63" s="16">
        <v>45007</v>
      </c>
      <c r="E63" s="140">
        <v>45009</v>
      </c>
      <c r="F63" s="13" t="str">
        <f t="shared" si="5"/>
        <v>1099/2023</v>
      </c>
      <c r="G63" s="49">
        <f t="shared" si="6"/>
        <v>45009</v>
      </c>
      <c r="H63" s="230" t="s">
        <v>173</v>
      </c>
      <c r="I63" s="79">
        <v>740419477558</v>
      </c>
      <c r="J63" s="83">
        <v>300000</v>
      </c>
      <c r="K63" s="46">
        <v>9.5000000000000001E-2</v>
      </c>
      <c r="L63" s="31" t="s">
        <v>23</v>
      </c>
      <c r="M63" s="31" t="s">
        <v>43</v>
      </c>
      <c r="N63" s="7" t="s">
        <v>80</v>
      </c>
      <c r="O63" s="63"/>
      <c r="P63" s="32" t="s">
        <v>116</v>
      </c>
      <c r="Q63" s="7" t="s">
        <v>21</v>
      </c>
      <c r="R63" s="7" t="s">
        <v>30</v>
      </c>
      <c r="S63" s="21" t="e">
        <f>РЕЕСТР!#REF!</f>
        <v>#REF!</v>
      </c>
      <c r="T63" s="166" t="e">
        <f>VLOOKUP(I63,РЕЕСТР!C61:K174,13,0)</f>
        <v>#REF!</v>
      </c>
      <c r="U63" s="32" t="e">
        <f>VLOOKUP('регистрация выд заявок'!I63,РЕЕСТР!C61:H269,10,0)</f>
        <v>#REF!</v>
      </c>
      <c r="V63" s="12" t="s">
        <v>97</v>
      </c>
      <c r="W63" s="22" t="s">
        <v>73</v>
      </c>
      <c r="X63" s="6">
        <f t="shared" si="3"/>
        <v>1</v>
      </c>
      <c r="Y63" s="22" t="s">
        <v>364</v>
      </c>
      <c r="Z63" s="22" t="s">
        <v>329</v>
      </c>
    </row>
    <row r="64" spans="1:26" ht="20.25" customHeight="1" x14ac:dyDescent="0.25">
      <c r="A64" s="9">
        <v>56</v>
      </c>
      <c r="B64" s="13">
        <v>1100</v>
      </c>
      <c r="C64" s="20">
        <v>45005</v>
      </c>
      <c r="D64" s="16">
        <v>45006</v>
      </c>
      <c r="E64" s="140">
        <v>45012</v>
      </c>
      <c r="F64" s="13" t="str">
        <f t="shared" si="5"/>
        <v>1100/2023</v>
      </c>
      <c r="G64" s="49">
        <f t="shared" si="6"/>
        <v>45012</v>
      </c>
      <c r="H64" s="11" t="s">
        <v>150</v>
      </c>
      <c r="I64" s="79">
        <v>7448138526</v>
      </c>
      <c r="J64" s="83">
        <v>1200000</v>
      </c>
      <c r="K64" s="46">
        <v>6.5000000000000002E-2</v>
      </c>
      <c r="L64" s="31" t="s">
        <v>23</v>
      </c>
      <c r="M64" s="31" t="s">
        <v>52</v>
      </c>
      <c r="N64" s="7" t="s">
        <v>66</v>
      </c>
      <c r="O64" s="63"/>
      <c r="P64" s="32" t="s">
        <v>116</v>
      </c>
      <c r="Q64" s="7" t="s">
        <v>21</v>
      </c>
      <c r="R64" s="7" t="s">
        <v>30</v>
      </c>
      <c r="S64" s="21" t="e">
        <f>РЕЕСТР!#REF!</f>
        <v>#REF!</v>
      </c>
      <c r="T64" s="166" t="e">
        <f>VLOOKUP(I64,РЕЕСТР!C62:K175,13,0)</f>
        <v>#REF!</v>
      </c>
      <c r="U64" s="32" t="e">
        <f>VLOOKUP('регистрация выд заявок'!I64,РЕЕСТР!C62:H270,10,0)</f>
        <v>#REF!</v>
      </c>
      <c r="V64" s="12" t="s">
        <v>120</v>
      </c>
      <c r="W64" s="22" t="s">
        <v>73</v>
      </c>
      <c r="X64" s="6">
        <f t="shared" si="3"/>
        <v>1</v>
      </c>
      <c r="Y64" s="22"/>
      <c r="Z64" s="22"/>
    </row>
    <row r="65" spans="1:26" ht="20.25" customHeight="1" x14ac:dyDescent="0.25">
      <c r="A65" s="9">
        <v>57</v>
      </c>
      <c r="B65" s="13">
        <v>1101</v>
      </c>
      <c r="C65" s="20">
        <v>45002</v>
      </c>
      <c r="D65" s="16">
        <v>45007</v>
      </c>
      <c r="E65" s="140">
        <v>45013</v>
      </c>
      <c r="F65" s="13" t="str">
        <f t="shared" si="5"/>
        <v>1101/2023</v>
      </c>
      <c r="G65" s="49">
        <f t="shared" si="6"/>
        <v>45013</v>
      </c>
      <c r="H65" s="11" t="s">
        <v>158</v>
      </c>
      <c r="I65" s="79">
        <v>7452102466</v>
      </c>
      <c r="J65" s="83">
        <v>5000000</v>
      </c>
      <c r="K65" s="46">
        <v>7.4999999999999997E-2</v>
      </c>
      <c r="L65" s="31" t="s">
        <v>23</v>
      </c>
      <c r="M65" s="31" t="s">
        <v>43</v>
      </c>
      <c r="N65" s="7" t="s">
        <v>66</v>
      </c>
      <c r="O65" s="63"/>
      <c r="P65" s="32" t="s">
        <v>116</v>
      </c>
      <c r="Q65" s="7" t="s">
        <v>25</v>
      </c>
      <c r="R65" s="7" t="s">
        <v>53</v>
      </c>
      <c r="S65" s="21" t="e">
        <f>РЕЕСТР!#REF!</f>
        <v>#REF!</v>
      </c>
      <c r="T65" s="166" t="e">
        <f>VLOOKUP(I65,РЕЕСТР!C63:K176,13,0)</f>
        <v>#REF!</v>
      </c>
      <c r="U65" s="32" t="e">
        <f>VLOOKUP('регистрация выд заявок'!I65,РЕЕСТР!C63:H271,10,0)</f>
        <v>#REF!</v>
      </c>
      <c r="V65" s="12" t="s">
        <v>29</v>
      </c>
      <c r="W65" s="22" t="s">
        <v>73</v>
      </c>
      <c r="X65" s="6">
        <f t="shared" si="3"/>
        <v>1</v>
      </c>
      <c r="Y65" s="22"/>
      <c r="Z65" s="22"/>
    </row>
    <row r="66" spans="1:26" ht="20.25" customHeight="1" x14ac:dyDescent="0.25">
      <c r="A66" s="9">
        <v>58</v>
      </c>
      <c r="B66" s="13">
        <v>1102</v>
      </c>
      <c r="C66" s="20">
        <v>45002</v>
      </c>
      <c r="D66" s="16">
        <v>45008</v>
      </c>
      <c r="E66" s="140">
        <v>45015</v>
      </c>
      <c r="F66" s="13" t="str">
        <f t="shared" si="5"/>
        <v>1102/2023</v>
      </c>
      <c r="G66" s="49">
        <f>E66+1</f>
        <v>45016</v>
      </c>
      <c r="H66" s="11" t="s">
        <v>189</v>
      </c>
      <c r="I66" s="79">
        <v>561501997728</v>
      </c>
      <c r="J66" s="83">
        <v>1000000</v>
      </c>
      <c r="K66" s="46">
        <v>3.7499999999999999E-2</v>
      </c>
      <c r="L66" s="31" t="s">
        <v>23</v>
      </c>
      <c r="M66" s="31" t="s">
        <v>43</v>
      </c>
      <c r="N66" s="7" t="s">
        <v>66</v>
      </c>
      <c r="O66" s="63"/>
      <c r="P66" s="32" t="s">
        <v>116</v>
      </c>
      <c r="Q66" s="7" t="s">
        <v>21</v>
      </c>
      <c r="R66" s="7" t="s">
        <v>30</v>
      </c>
      <c r="S66" s="21" t="e">
        <f>РЕЕСТР!#REF!</f>
        <v>#REF!</v>
      </c>
      <c r="T66" s="166" t="e">
        <f>VLOOKUP(I66,РЕЕСТР!C64:K177,13,0)</f>
        <v>#REF!</v>
      </c>
      <c r="U66" s="32" t="e">
        <f>VLOOKUP('регистрация выд заявок'!I66,РЕЕСТР!C64:H272,10,0)</f>
        <v>#REF!</v>
      </c>
      <c r="V66" s="12" t="s">
        <v>120</v>
      </c>
      <c r="W66" s="22" t="s">
        <v>73</v>
      </c>
      <c r="X66" s="6">
        <f t="shared" si="3"/>
        <v>1</v>
      </c>
      <c r="Y66" s="22"/>
      <c r="Z66" s="22"/>
    </row>
    <row r="67" spans="1:26" ht="20.25" customHeight="1" x14ac:dyDescent="0.25">
      <c r="A67" s="9">
        <v>59</v>
      </c>
      <c r="B67" s="13">
        <v>1103</v>
      </c>
      <c r="C67" s="20">
        <v>45002</v>
      </c>
      <c r="D67" s="16">
        <v>45008</v>
      </c>
      <c r="E67" s="140">
        <v>45015</v>
      </c>
      <c r="F67" s="13" t="str">
        <f t="shared" si="5"/>
        <v>1103/2023</v>
      </c>
      <c r="G67" s="49">
        <f>E67+1</f>
        <v>45016</v>
      </c>
      <c r="H67" s="11" t="s">
        <v>189</v>
      </c>
      <c r="I67" s="79">
        <v>561501997728</v>
      </c>
      <c r="J67" s="83">
        <v>500000</v>
      </c>
      <c r="K67" s="46">
        <v>3.7499999999999999E-2</v>
      </c>
      <c r="L67" s="31" t="s">
        <v>23</v>
      </c>
      <c r="M67" s="31" t="s">
        <v>43</v>
      </c>
      <c r="N67" s="7" t="s">
        <v>66</v>
      </c>
      <c r="O67" s="63"/>
      <c r="P67" s="32" t="s">
        <v>116</v>
      </c>
      <c r="Q67" s="7" t="s">
        <v>21</v>
      </c>
      <c r="R67" s="7" t="s">
        <v>30</v>
      </c>
      <c r="S67" s="21" t="e">
        <f>РЕЕСТР!#REF!</f>
        <v>#REF!</v>
      </c>
      <c r="T67" s="166" t="e">
        <f>VLOOKUP(I67,РЕЕСТР!C65:K178,13,0)</f>
        <v>#REF!</v>
      </c>
      <c r="U67" s="32" t="e">
        <f>VLOOKUP('регистрация выд заявок'!I67,РЕЕСТР!C65:H273,10,0)</f>
        <v>#REF!</v>
      </c>
      <c r="V67" s="12" t="s">
        <v>120</v>
      </c>
      <c r="W67" s="22" t="s">
        <v>73</v>
      </c>
      <c r="X67" s="6">
        <f t="shared" si="3"/>
        <v>1</v>
      </c>
      <c r="Y67" s="22"/>
      <c r="Z67" s="22"/>
    </row>
    <row r="68" spans="1:26" ht="20.25" customHeight="1" x14ac:dyDescent="0.25">
      <c r="A68" s="9">
        <v>60</v>
      </c>
      <c r="B68" s="13">
        <v>1104</v>
      </c>
      <c r="C68" s="20">
        <v>45014</v>
      </c>
      <c r="D68" s="20">
        <v>45014</v>
      </c>
      <c r="E68" s="140">
        <v>45015</v>
      </c>
      <c r="F68" s="13" t="str">
        <f t="shared" si="5"/>
        <v>1104/2023</v>
      </c>
      <c r="G68" s="49">
        <f t="shared" si="6"/>
        <v>45015</v>
      </c>
      <c r="H68" s="11" t="s">
        <v>196</v>
      </c>
      <c r="I68" s="79">
        <v>741602332458</v>
      </c>
      <c r="J68" s="83">
        <v>850000</v>
      </c>
      <c r="K68" s="46">
        <v>6.5000000000000002E-2</v>
      </c>
      <c r="L68" s="31" t="s">
        <v>23</v>
      </c>
      <c r="M68" s="31" t="s">
        <v>52</v>
      </c>
      <c r="N68" s="7" t="s">
        <v>66</v>
      </c>
      <c r="O68" s="63"/>
      <c r="P68" s="32" t="s">
        <v>116</v>
      </c>
      <c r="Q68" s="7" t="s">
        <v>21</v>
      </c>
      <c r="R68" s="7" t="s">
        <v>30</v>
      </c>
      <c r="S68" s="21" t="e">
        <f>РЕЕСТР!#REF!</f>
        <v>#REF!</v>
      </c>
      <c r="T68" s="166" t="e">
        <f>VLOOKUP(I68,РЕЕСТР!C66:K179,13,0)</f>
        <v>#REF!</v>
      </c>
      <c r="U68" s="32" t="e">
        <f>VLOOKUP('регистрация выд заявок'!I68,РЕЕСТР!C66:H274,10,0)</f>
        <v>#REF!</v>
      </c>
      <c r="V68" s="12" t="s">
        <v>97</v>
      </c>
      <c r="W68" s="22" t="s">
        <v>73</v>
      </c>
      <c r="X68" s="6">
        <f t="shared" si="3"/>
        <v>1</v>
      </c>
      <c r="Y68" s="22" t="s">
        <v>328</v>
      </c>
      <c r="Z68" s="22" t="s">
        <v>329</v>
      </c>
    </row>
    <row r="69" spans="1:26" ht="20.25" customHeight="1" x14ac:dyDescent="0.25">
      <c r="A69" s="9">
        <v>61</v>
      </c>
      <c r="B69" s="13">
        <v>1105</v>
      </c>
      <c r="C69" s="20">
        <v>45006</v>
      </c>
      <c r="D69" s="16">
        <v>45012</v>
      </c>
      <c r="E69" s="140">
        <v>45016</v>
      </c>
      <c r="F69" s="13" t="str">
        <f t="shared" si="5"/>
        <v>1105/2023</v>
      </c>
      <c r="G69" s="49">
        <f t="shared" si="6"/>
        <v>45016</v>
      </c>
      <c r="H69" s="11" t="s">
        <v>184</v>
      </c>
      <c r="I69" s="79">
        <v>7415046090</v>
      </c>
      <c r="J69" s="83">
        <v>800000</v>
      </c>
      <c r="K69" s="46">
        <v>3.7499999999999999E-2</v>
      </c>
      <c r="L69" s="31" t="s">
        <v>23</v>
      </c>
      <c r="M69" s="31" t="s">
        <v>43</v>
      </c>
      <c r="N69" s="7" t="s">
        <v>66</v>
      </c>
      <c r="O69" s="63"/>
      <c r="P69" s="32" t="s">
        <v>116</v>
      </c>
      <c r="Q69" s="7" t="s">
        <v>21</v>
      </c>
      <c r="R69" s="7" t="s">
        <v>30</v>
      </c>
      <c r="S69" s="21" t="e">
        <f>РЕЕСТР!#REF!</f>
        <v>#REF!</v>
      </c>
      <c r="T69" s="166" t="e">
        <f>VLOOKUP(I69,РЕЕСТР!C67:K180,13,0)</f>
        <v>#REF!</v>
      </c>
      <c r="U69" s="32" t="e">
        <f>VLOOKUP('регистрация выд заявок'!I69,РЕЕСТР!C67:H275,10,0)</f>
        <v>#REF!</v>
      </c>
      <c r="V69" s="12" t="s">
        <v>120</v>
      </c>
      <c r="W69" s="22" t="s">
        <v>73</v>
      </c>
      <c r="X69" s="6">
        <f t="shared" si="3"/>
        <v>1</v>
      </c>
      <c r="Y69" s="22"/>
      <c r="Z69" s="22"/>
    </row>
    <row r="70" spans="1:26" ht="20.25" customHeight="1" x14ac:dyDescent="0.25">
      <c r="A70" s="9">
        <v>62</v>
      </c>
      <c r="B70" s="13">
        <v>1106</v>
      </c>
      <c r="C70" s="20">
        <v>45014</v>
      </c>
      <c r="D70" s="20">
        <v>45014</v>
      </c>
      <c r="E70" s="140">
        <v>45016</v>
      </c>
      <c r="F70" s="13" t="str">
        <f t="shared" si="5"/>
        <v>1106/2023</v>
      </c>
      <c r="G70" s="49">
        <f t="shared" si="6"/>
        <v>45016</v>
      </c>
      <c r="H70" s="11" t="s">
        <v>213</v>
      </c>
      <c r="I70" s="79">
        <v>743015632316</v>
      </c>
      <c r="J70" s="83">
        <v>200000</v>
      </c>
      <c r="K70" s="46">
        <v>7.4999999999999997E-2</v>
      </c>
      <c r="L70" s="31" t="s">
        <v>23</v>
      </c>
      <c r="M70" s="31" t="s">
        <v>43</v>
      </c>
      <c r="N70" s="7" t="s">
        <v>65</v>
      </c>
      <c r="O70" s="63"/>
      <c r="P70" s="32" t="s">
        <v>116</v>
      </c>
      <c r="Q70" s="7" t="s">
        <v>21</v>
      </c>
      <c r="R70" s="7" t="s">
        <v>30</v>
      </c>
      <c r="S70" s="21" t="e">
        <f>РЕЕСТР!#REF!</f>
        <v>#REF!</v>
      </c>
      <c r="T70" s="166" t="e">
        <f>VLOOKUP(I70,РЕЕСТР!C68:K181,13,0)</f>
        <v>#REF!</v>
      </c>
      <c r="U70" s="32" t="e">
        <f>VLOOKUP('регистрация выд заявок'!I70,РЕЕСТР!C68:H276,10,0)</f>
        <v>#REF!</v>
      </c>
      <c r="V70" s="12" t="s">
        <v>97</v>
      </c>
      <c r="W70" s="22" t="s">
        <v>73</v>
      </c>
      <c r="X70" s="6">
        <f t="shared" si="3"/>
        <v>1</v>
      </c>
      <c r="Y70" s="22" t="s">
        <v>367</v>
      </c>
      <c r="Z70" s="22"/>
    </row>
    <row r="71" spans="1:26" s="158" customFormat="1" ht="20.25" customHeight="1" x14ac:dyDescent="0.3">
      <c r="A71" s="142"/>
      <c r="B71" s="143">
        <v>62</v>
      </c>
      <c r="C71" s="144"/>
      <c r="D71" s="145"/>
      <c r="E71" s="141"/>
      <c r="F71" s="143"/>
      <c r="G71" s="146"/>
      <c r="H71" s="147"/>
      <c r="I71" s="148"/>
      <c r="J71" s="149">
        <f>SUM(J6:J70)</f>
        <v>154650000</v>
      </c>
      <c r="K71" s="150"/>
      <c r="L71" s="151"/>
      <c r="M71" s="151"/>
      <c r="N71" s="152"/>
      <c r="O71" s="153"/>
      <c r="P71" s="154"/>
      <c r="Q71" s="152"/>
      <c r="R71" s="152"/>
      <c r="S71" s="155"/>
      <c r="T71" s="155"/>
      <c r="U71" s="97" t="e">
        <f>VLOOKUP('регистрация выд заявок'!I71,РЕЕСТР!C69:H277,10,0)</f>
        <v>#N/A</v>
      </c>
      <c r="V71" s="156"/>
      <c r="W71" s="157"/>
      <c r="X71" s="161"/>
      <c r="Y71" s="157"/>
      <c r="Z71" s="157"/>
    </row>
    <row r="72" spans="1:26" ht="20.25" customHeight="1" x14ac:dyDescent="0.25">
      <c r="A72" s="9">
        <v>63</v>
      </c>
      <c r="B72" s="13">
        <v>1107</v>
      </c>
      <c r="C72" s="20">
        <v>45014</v>
      </c>
      <c r="D72" s="16">
        <v>45016</v>
      </c>
      <c r="E72" s="140">
        <v>45022</v>
      </c>
      <c r="F72" s="13" t="str">
        <f t="shared" si="5"/>
        <v>1107/2023</v>
      </c>
      <c r="G72" s="49">
        <f t="shared" si="6"/>
        <v>45022</v>
      </c>
      <c r="H72" s="11" t="s">
        <v>228</v>
      </c>
      <c r="I72" s="79">
        <v>7447304890</v>
      </c>
      <c r="J72" s="83">
        <v>500000</v>
      </c>
      <c r="K72" s="46">
        <v>9.5000000000000001E-2</v>
      </c>
      <c r="L72" s="31" t="s">
        <v>23</v>
      </c>
      <c r="M72" s="31" t="s">
        <v>43</v>
      </c>
      <c r="N72" s="7" t="s">
        <v>66</v>
      </c>
      <c r="O72" s="63" t="s">
        <v>231</v>
      </c>
      <c r="P72" s="32" t="s">
        <v>116</v>
      </c>
      <c r="Q72" s="7" t="s">
        <v>21</v>
      </c>
      <c r="R72" s="7" t="s">
        <v>30</v>
      </c>
      <c r="S72" s="21" t="e">
        <f>РЕЕСТР!#REF!</f>
        <v>#REF!</v>
      </c>
      <c r="T72" s="166" t="e">
        <f>VLOOKUP(I72,РЕЕСТР!C4:K124,13,0)</f>
        <v>#REF!</v>
      </c>
      <c r="U72" s="32" t="e">
        <f>VLOOKUP(I72,РЕЕСТР!C4:H216,10,0)</f>
        <v>#REF!</v>
      </c>
      <c r="V72" s="12" t="s">
        <v>28</v>
      </c>
      <c r="W72" s="22" t="s">
        <v>73</v>
      </c>
      <c r="X72" s="6">
        <v>1</v>
      </c>
      <c r="Y72" s="22"/>
      <c r="Z72" s="22"/>
    </row>
    <row r="73" spans="1:26" ht="20.25" customHeight="1" x14ac:dyDescent="0.25">
      <c r="A73" s="9">
        <v>64</v>
      </c>
      <c r="B73" s="13">
        <v>1108</v>
      </c>
      <c r="C73" s="20">
        <v>45021</v>
      </c>
      <c r="D73" s="16">
        <v>45022</v>
      </c>
      <c r="E73" s="140">
        <v>45026</v>
      </c>
      <c r="F73" s="13" t="str">
        <f t="shared" si="5"/>
        <v>1108/2023</v>
      </c>
      <c r="G73" s="49">
        <f t="shared" si="6"/>
        <v>45026</v>
      </c>
      <c r="H73" s="11" t="s">
        <v>224</v>
      </c>
      <c r="I73" s="79">
        <v>745083648100</v>
      </c>
      <c r="J73" s="83">
        <v>260000</v>
      </c>
      <c r="K73" s="46">
        <v>3.7499999999999999E-2</v>
      </c>
      <c r="L73" s="31" t="s">
        <v>23</v>
      </c>
      <c r="M73" s="31" t="s">
        <v>43</v>
      </c>
      <c r="N73" s="7" t="s">
        <v>65</v>
      </c>
      <c r="O73" s="63"/>
      <c r="P73" s="32" t="s">
        <v>116</v>
      </c>
      <c r="Q73" s="7" t="s">
        <v>21</v>
      </c>
      <c r="R73" s="7" t="s">
        <v>30</v>
      </c>
      <c r="S73" s="21" t="e">
        <f>РЕЕСТР!#REF!</f>
        <v>#REF!</v>
      </c>
      <c r="T73" s="166" t="e">
        <f>VLOOKUP(I73,РЕЕСТР!C5:K125,13,0)</f>
        <v>#REF!</v>
      </c>
      <c r="U73" s="32" t="e">
        <f>VLOOKUP(I73,РЕЕСТР!C5:H216,10,0)</f>
        <v>#REF!</v>
      </c>
      <c r="V73" s="12" t="s">
        <v>27</v>
      </c>
      <c r="W73" s="22" t="s">
        <v>73</v>
      </c>
      <c r="X73" s="6">
        <v>1</v>
      </c>
      <c r="Y73" s="22"/>
      <c r="Z73" s="22"/>
    </row>
    <row r="74" spans="1:26" ht="20.25" customHeight="1" x14ac:dyDescent="0.25">
      <c r="A74" s="9">
        <v>65</v>
      </c>
      <c r="B74" s="13">
        <v>1109</v>
      </c>
      <c r="C74" s="20">
        <v>44995</v>
      </c>
      <c r="D74" s="16">
        <v>45000</v>
      </c>
      <c r="E74" s="140">
        <v>45027</v>
      </c>
      <c r="F74" s="13" t="str">
        <f t="shared" si="5"/>
        <v>1109/2023</v>
      </c>
      <c r="G74" s="49">
        <f t="shared" si="6"/>
        <v>45027</v>
      </c>
      <c r="H74" s="11" t="s">
        <v>235</v>
      </c>
      <c r="I74" s="79">
        <v>7455032640</v>
      </c>
      <c r="J74" s="83">
        <v>800000</v>
      </c>
      <c r="K74" s="46">
        <v>3.7499999999999999E-2</v>
      </c>
      <c r="L74" s="31" t="s">
        <v>23</v>
      </c>
      <c r="M74" s="31" t="s">
        <v>43</v>
      </c>
      <c r="N74" s="7" t="s">
        <v>66</v>
      </c>
      <c r="O74" s="63"/>
      <c r="P74" s="32" t="s">
        <v>116</v>
      </c>
      <c r="Q74" s="7" t="s">
        <v>25</v>
      </c>
      <c r="R74" s="7" t="s">
        <v>30</v>
      </c>
      <c r="S74" s="21" t="e">
        <f>РЕЕСТР!#REF!</f>
        <v>#REF!</v>
      </c>
      <c r="T74" s="166" t="e">
        <f>VLOOKUP(I74,РЕЕСТР!C6:K126,13,0)</f>
        <v>#REF!</v>
      </c>
      <c r="U74" s="32" t="e">
        <f>VLOOKUP(I74,РЕЕСТР!C6:H216,10,0)</f>
        <v>#REF!</v>
      </c>
      <c r="V74" s="12" t="s">
        <v>28</v>
      </c>
      <c r="W74" s="22" t="s">
        <v>73</v>
      </c>
      <c r="X74" s="6">
        <v>1</v>
      </c>
      <c r="Y74" s="22"/>
      <c r="Z74" s="22"/>
    </row>
    <row r="75" spans="1:26" ht="20.25" customHeight="1" x14ac:dyDescent="0.25">
      <c r="A75" s="9">
        <v>66</v>
      </c>
      <c r="B75" s="13">
        <v>1110</v>
      </c>
      <c r="C75" s="20">
        <v>45019</v>
      </c>
      <c r="D75" s="16">
        <v>45023</v>
      </c>
      <c r="E75" s="140">
        <v>45028</v>
      </c>
      <c r="F75" s="13" t="str">
        <f t="shared" si="5"/>
        <v>1110/2023</v>
      </c>
      <c r="G75" s="49">
        <f t="shared" si="6"/>
        <v>45028</v>
      </c>
      <c r="H75" s="11" t="s">
        <v>238</v>
      </c>
      <c r="I75" s="79">
        <v>744400902862</v>
      </c>
      <c r="J75" s="83">
        <v>5000000</v>
      </c>
      <c r="K75" s="46">
        <v>3.7499999999999999E-2</v>
      </c>
      <c r="L75" s="31" t="s">
        <v>23</v>
      </c>
      <c r="M75" s="31" t="s">
        <v>43</v>
      </c>
      <c r="N75" s="7" t="s">
        <v>66</v>
      </c>
      <c r="O75" s="63"/>
      <c r="P75" s="32" t="s">
        <v>116</v>
      </c>
      <c r="Q75" s="7" t="s">
        <v>21</v>
      </c>
      <c r="R75" s="7" t="s">
        <v>30</v>
      </c>
      <c r="S75" s="21" t="e">
        <f>РЕЕСТР!#REF!</f>
        <v>#REF!</v>
      </c>
      <c r="T75" s="166" t="e">
        <f>VLOOKUP(I75,РЕЕСТР!C7:K127,13,0)</f>
        <v>#REF!</v>
      </c>
      <c r="U75" s="32" t="e">
        <f>VLOOKUP(I75,РЕЕСТР!C7:H216,10,0)</f>
        <v>#REF!</v>
      </c>
      <c r="V75" s="12" t="s">
        <v>31</v>
      </c>
      <c r="W75" s="22" t="s">
        <v>73</v>
      </c>
      <c r="X75" s="6">
        <v>1</v>
      </c>
      <c r="Y75" s="22"/>
      <c r="Z75" s="22"/>
    </row>
    <row r="76" spans="1:26" ht="20.25" customHeight="1" x14ac:dyDescent="0.25">
      <c r="A76" s="9">
        <v>67</v>
      </c>
      <c r="B76" s="13">
        <v>1111</v>
      </c>
      <c r="C76" s="20">
        <v>45021</v>
      </c>
      <c r="D76" s="16">
        <v>45027</v>
      </c>
      <c r="E76" s="140">
        <v>45030</v>
      </c>
      <c r="F76" s="13" t="str">
        <f t="shared" si="5"/>
        <v>1111/2023</v>
      </c>
      <c r="G76" s="49">
        <f t="shared" si="6"/>
        <v>45030</v>
      </c>
      <c r="H76" s="11" t="s">
        <v>242</v>
      </c>
      <c r="I76" s="79">
        <v>741900601667</v>
      </c>
      <c r="J76" s="83">
        <v>4500000</v>
      </c>
      <c r="K76" s="46">
        <v>3.7499999999999999E-2</v>
      </c>
      <c r="L76" s="31" t="s">
        <v>23</v>
      </c>
      <c r="M76" s="31" t="s">
        <v>43</v>
      </c>
      <c r="N76" s="7" t="s">
        <v>66</v>
      </c>
      <c r="O76" s="63"/>
      <c r="P76" s="32" t="s">
        <v>116</v>
      </c>
      <c r="Q76" s="7" t="s">
        <v>21</v>
      </c>
      <c r="R76" s="7" t="s">
        <v>53</v>
      </c>
      <c r="S76" s="21" t="e">
        <f>РЕЕСТР!#REF!</f>
        <v>#REF!</v>
      </c>
      <c r="T76" s="166" t="e">
        <f>VLOOKUP(I76,РЕЕСТР!C8:K128,13,0)</f>
        <v>#REF!</v>
      </c>
      <c r="U76" s="32" t="e">
        <f>VLOOKUP(I76,РЕЕСТР!C8:H216,10,0)</f>
        <v>#REF!</v>
      </c>
      <c r="V76" s="12" t="s">
        <v>27</v>
      </c>
      <c r="W76" s="22" t="s">
        <v>73</v>
      </c>
      <c r="X76" s="6">
        <v>1</v>
      </c>
      <c r="Y76" s="22"/>
      <c r="Z76" s="22"/>
    </row>
    <row r="77" spans="1:26" ht="20.25" customHeight="1" x14ac:dyDescent="0.25">
      <c r="A77" s="9">
        <v>68</v>
      </c>
      <c r="B77" s="11">
        <v>1112</v>
      </c>
      <c r="C77" s="16">
        <v>45027</v>
      </c>
      <c r="D77" s="16">
        <v>45028</v>
      </c>
      <c r="E77" s="27">
        <v>45030</v>
      </c>
      <c r="F77" s="13" t="str">
        <f t="shared" si="0"/>
        <v>1112/2023</v>
      </c>
      <c r="G77" s="188">
        <f>E77</f>
        <v>45030</v>
      </c>
      <c r="H77" s="229" t="s">
        <v>229</v>
      </c>
      <c r="I77" s="79">
        <v>741506245788</v>
      </c>
      <c r="J77" s="83">
        <v>500000</v>
      </c>
      <c r="K77" s="46">
        <v>3.7499999999999999E-2</v>
      </c>
      <c r="L77" s="31" t="s">
        <v>23</v>
      </c>
      <c r="M77" s="31" t="s">
        <v>43</v>
      </c>
      <c r="N77" s="7" t="s">
        <v>65</v>
      </c>
      <c r="O77" s="63"/>
      <c r="P77" s="32" t="s">
        <v>116</v>
      </c>
      <c r="Q77" s="7" t="s">
        <v>21</v>
      </c>
      <c r="R77" s="7" t="s">
        <v>30</v>
      </c>
      <c r="S77" s="21" t="e">
        <f>РЕЕСТР!#REF!</f>
        <v>#REF!</v>
      </c>
      <c r="T77" s="166" t="e">
        <f>VLOOKUP(I77,РЕЕСТР!C9:K129,13,0)</f>
        <v>#REF!</v>
      </c>
      <c r="U77" s="32" t="e">
        <f>VLOOKUP(I77,РЕЕСТР!C9:H216,10,0)</f>
        <v>#REF!</v>
      </c>
      <c r="V77" s="12" t="s">
        <v>27</v>
      </c>
      <c r="W77" s="22" t="s">
        <v>73</v>
      </c>
      <c r="X77" s="6">
        <f t="shared" ref="X77:X164" si="7">IF(AND(N77="МСП действ",W77="выдан",L77="предоставление микрозайма"),1,IF(AND(N77="МСП СТАРТ",W77="выдан"),1,IF(AND(N77="С/З",W77="выдан"),1)))</f>
        <v>1</v>
      </c>
      <c r="Y77" s="22"/>
      <c r="Z77" s="22"/>
    </row>
    <row r="78" spans="1:26" ht="20.25" customHeight="1" x14ac:dyDescent="0.25">
      <c r="A78" s="9">
        <v>69</v>
      </c>
      <c r="B78" s="11">
        <v>1113</v>
      </c>
      <c r="C78" s="16">
        <v>45023</v>
      </c>
      <c r="D78" s="16">
        <v>45029</v>
      </c>
      <c r="E78" s="140">
        <v>45033</v>
      </c>
      <c r="F78" s="13" t="str">
        <f t="shared" si="0"/>
        <v>1113/2023</v>
      </c>
      <c r="G78" s="188">
        <f t="shared" ref="G78:G165" si="8">E78</f>
        <v>45033</v>
      </c>
      <c r="H78" s="11" t="s">
        <v>221</v>
      </c>
      <c r="I78" s="79">
        <v>742002884762</v>
      </c>
      <c r="J78" s="83">
        <v>500000</v>
      </c>
      <c r="K78" s="46">
        <v>3.7499999999999999E-2</v>
      </c>
      <c r="L78" s="31" t="s">
        <v>23</v>
      </c>
      <c r="M78" s="31" t="s">
        <v>43</v>
      </c>
      <c r="N78" s="7" t="s">
        <v>66</v>
      </c>
      <c r="O78" s="63"/>
      <c r="P78" s="32" t="s">
        <v>116</v>
      </c>
      <c r="Q78" s="7" t="s">
        <v>25</v>
      </c>
      <c r="R78" s="7" t="s">
        <v>30</v>
      </c>
      <c r="S78" s="21" t="e">
        <f>РЕЕСТР!#REF!</f>
        <v>#REF!</v>
      </c>
      <c r="T78" s="166" t="e">
        <f>VLOOKUP(I78,РЕЕСТР!C10:K131,13,0)</f>
        <v>#REF!</v>
      </c>
      <c r="U78" s="32" t="e">
        <f>VLOOKUP(I78,РЕЕСТР!C10:H217,10,0)</f>
        <v>#REF!</v>
      </c>
      <c r="V78" s="12" t="s">
        <v>27</v>
      </c>
      <c r="W78" s="22" t="s">
        <v>73</v>
      </c>
      <c r="X78" s="6">
        <f t="shared" si="7"/>
        <v>1</v>
      </c>
      <c r="Y78" s="22"/>
      <c r="Z78" s="22"/>
    </row>
    <row r="79" spans="1:26" ht="20.25" customHeight="1" x14ac:dyDescent="0.25">
      <c r="A79" s="9">
        <v>70</v>
      </c>
      <c r="B79" s="11">
        <v>1114</v>
      </c>
      <c r="C79" s="16">
        <v>45014</v>
      </c>
      <c r="D79" s="16">
        <v>45016</v>
      </c>
      <c r="E79" s="140">
        <v>45034</v>
      </c>
      <c r="F79" s="13" t="str">
        <f t="shared" si="0"/>
        <v>1114/2023</v>
      </c>
      <c r="G79" s="188">
        <f t="shared" si="8"/>
        <v>45034</v>
      </c>
      <c r="H79" s="230" t="s">
        <v>201</v>
      </c>
      <c r="I79" s="79">
        <v>7452161623</v>
      </c>
      <c r="J79" s="83">
        <v>300000</v>
      </c>
      <c r="K79" s="46">
        <v>7.4999999999999997E-2</v>
      </c>
      <c r="L79" s="31" t="s">
        <v>23</v>
      </c>
      <c r="M79" s="31" t="s">
        <v>43</v>
      </c>
      <c r="N79" s="7" t="s">
        <v>80</v>
      </c>
      <c r="O79" s="63"/>
      <c r="P79" s="32" t="s">
        <v>116</v>
      </c>
      <c r="Q79" s="7" t="s">
        <v>21</v>
      </c>
      <c r="R79" s="7" t="s">
        <v>30</v>
      </c>
      <c r="S79" s="21" t="e">
        <f>РЕЕСТР!#REF!</f>
        <v>#REF!</v>
      </c>
      <c r="T79" s="166" t="e">
        <f>VLOOKUP(I79,РЕЕСТР!C11:K133,13,0)</f>
        <v>#REF!</v>
      </c>
      <c r="U79" s="32" t="e">
        <f>VLOOKUP(I79,РЕЕСТР!C11:H218,10,0)</f>
        <v>#REF!</v>
      </c>
      <c r="V79" s="12" t="s">
        <v>120</v>
      </c>
      <c r="W79" s="22" t="s">
        <v>73</v>
      </c>
      <c r="X79" s="6">
        <f t="shared" si="7"/>
        <v>1</v>
      </c>
      <c r="Y79" s="22"/>
      <c r="Z79" s="22"/>
    </row>
    <row r="80" spans="1:26" ht="20.25" customHeight="1" x14ac:dyDescent="0.25">
      <c r="A80" s="9">
        <v>71</v>
      </c>
      <c r="B80" s="11">
        <v>1115</v>
      </c>
      <c r="C80" s="16">
        <v>45029</v>
      </c>
      <c r="D80" s="16">
        <v>45030</v>
      </c>
      <c r="E80" s="140">
        <v>45034</v>
      </c>
      <c r="F80" s="13" t="str">
        <f t="shared" si="0"/>
        <v>1115/2023</v>
      </c>
      <c r="G80" s="188">
        <f t="shared" si="8"/>
        <v>45034</v>
      </c>
      <c r="H80" s="11" t="s">
        <v>195</v>
      </c>
      <c r="I80" s="22">
        <v>7452132005</v>
      </c>
      <c r="J80" s="83">
        <v>2500000</v>
      </c>
      <c r="K80" s="46">
        <v>6.5000000000000002E-2</v>
      </c>
      <c r="L80" s="31" t="s">
        <v>23</v>
      </c>
      <c r="M80" s="31" t="s">
        <v>52</v>
      </c>
      <c r="N80" s="7" t="s">
        <v>66</v>
      </c>
      <c r="O80" s="63"/>
      <c r="P80" s="32" t="s">
        <v>116</v>
      </c>
      <c r="Q80" s="7" t="s">
        <v>21</v>
      </c>
      <c r="R80" s="7" t="s">
        <v>30</v>
      </c>
      <c r="S80" s="21" t="e">
        <f>РЕЕСТР!#REF!</f>
        <v>#REF!</v>
      </c>
      <c r="T80" s="166" t="e">
        <f>VLOOKUP(I80,РЕЕСТР!C12:K134,13,0)</f>
        <v>#REF!</v>
      </c>
      <c r="U80" s="32" t="e">
        <f>VLOOKUP(I80,РЕЕСТР!C12:H219,10,0)</f>
        <v>#REF!</v>
      </c>
      <c r="V80" s="12" t="s">
        <v>97</v>
      </c>
      <c r="W80" s="22" t="s">
        <v>73</v>
      </c>
      <c r="X80" s="6">
        <f t="shared" si="7"/>
        <v>1</v>
      </c>
      <c r="Y80" s="22" t="s">
        <v>363</v>
      </c>
      <c r="Z80" s="22" t="s">
        <v>366</v>
      </c>
    </row>
    <row r="81" spans="1:26" ht="20.25" customHeight="1" x14ac:dyDescent="0.25">
      <c r="A81" s="9">
        <v>72</v>
      </c>
      <c r="B81" s="11">
        <v>1116</v>
      </c>
      <c r="C81" s="16">
        <v>45028</v>
      </c>
      <c r="D81" s="16">
        <v>45029</v>
      </c>
      <c r="E81" s="140">
        <v>45034</v>
      </c>
      <c r="F81" s="13" t="str">
        <f t="shared" si="0"/>
        <v>1116/2023</v>
      </c>
      <c r="G81" s="188">
        <f t="shared" si="8"/>
        <v>45034</v>
      </c>
      <c r="H81" s="11" t="s">
        <v>249</v>
      </c>
      <c r="I81" s="79">
        <v>7415105349</v>
      </c>
      <c r="J81" s="83">
        <v>1800000</v>
      </c>
      <c r="K81" s="46">
        <v>3.7499999999999999E-2</v>
      </c>
      <c r="L81" s="31" t="s">
        <v>23</v>
      </c>
      <c r="M81" s="31" t="s">
        <v>43</v>
      </c>
      <c r="N81" s="7" t="s">
        <v>66</v>
      </c>
      <c r="O81" s="63"/>
      <c r="P81" s="32" t="s">
        <v>116</v>
      </c>
      <c r="Q81" s="7" t="s">
        <v>21</v>
      </c>
      <c r="R81" s="7" t="s">
        <v>30</v>
      </c>
      <c r="S81" s="21" t="e">
        <f>РЕЕСТР!#REF!</f>
        <v>#REF!</v>
      </c>
      <c r="T81" s="166" t="e">
        <f>VLOOKUP(I81,РЕЕСТР!C13:K135,13,0)</f>
        <v>#REF!</v>
      </c>
      <c r="U81" s="32" t="e">
        <f>VLOOKUP(I81,РЕЕСТР!C13:H220,10,0)</f>
        <v>#REF!</v>
      </c>
      <c r="V81" s="12" t="s">
        <v>97</v>
      </c>
      <c r="W81" s="22" t="s">
        <v>73</v>
      </c>
      <c r="X81" s="6">
        <f t="shared" si="7"/>
        <v>1</v>
      </c>
      <c r="Y81" s="22" t="s">
        <v>365</v>
      </c>
      <c r="Z81" s="22" t="s">
        <v>329</v>
      </c>
    </row>
    <row r="82" spans="1:26" ht="20.25" customHeight="1" x14ac:dyDescent="0.25">
      <c r="A82" s="9">
        <v>73</v>
      </c>
      <c r="B82" s="11">
        <v>1117</v>
      </c>
      <c r="C82" s="16">
        <v>45028</v>
      </c>
      <c r="D82" s="16">
        <v>45033</v>
      </c>
      <c r="E82" s="140">
        <v>45037</v>
      </c>
      <c r="F82" s="13" t="str">
        <f t="shared" si="0"/>
        <v>1117/2023</v>
      </c>
      <c r="G82" s="188">
        <f t="shared" si="8"/>
        <v>45037</v>
      </c>
      <c r="H82" s="11" t="s">
        <v>190</v>
      </c>
      <c r="I82" s="79">
        <v>745100464521</v>
      </c>
      <c r="J82" s="83">
        <v>4100000</v>
      </c>
      <c r="K82" s="46">
        <v>7.4999999999999997E-2</v>
      </c>
      <c r="L82" s="31" t="s">
        <v>23</v>
      </c>
      <c r="M82" s="31" t="s">
        <v>43</v>
      </c>
      <c r="N82" s="7" t="s">
        <v>66</v>
      </c>
      <c r="O82" s="63"/>
      <c r="P82" s="32" t="s">
        <v>116</v>
      </c>
      <c r="Q82" s="7" t="s">
        <v>21</v>
      </c>
      <c r="R82" s="7" t="s">
        <v>30</v>
      </c>
      <c r="S82" s="21" t="e">
        <f>РЕЕСТР!#REF!</f>
        <v>#REF!</v>
      </c>
      <c r="T82" s="166" t="e">
        <f>VLOOKUP(I82,РЕЕСТР!C14:K136,13,0)</f>
        <v>#REF!</v>
      </c>
      <c r="U82" s="32" t="e">
        <f>VLOOKUP(I82,РЕЕСТР!C14:H221,10,0)</f>
        <v>#REF!</v>
      </c>
      <c r="V82" s="12" t="s">
        <v>27</v>
      </c>
      <c r="W82" s="22" t="s">
        <v>73</v>
      </c>
      <c r="X82" s="6">
        <f t="shared" si="7"/>
        <v>1</v>
      </c>
      <c r="Y82" s="22"/>
      <c r="Z82" s="22"/>
    </row>
    <row r="83" spans="1:26" ht="20.25" customHeight="1" x14ac:dyDescent="0.25">
      <c r="A83" s="9">
        <v>74</v>
      </c>
      <c r="B83" s="11">
        <v>1118</v>
      </c>
      <c r="C83" s="16">
        <v>45033</v>
      </c>
      <c r="D83" s="16">
        <v>45034</v>
      </c>
      <c r="E83" s="140">
        <v>45041</v>
      </c>
      <c r="F83" s="13" t="str">
        <f t="shared" si="0"/>
        <v>1118/2023</v>
      </c>
      <c r="G83" s="188">
        <f t="shared" si="8"/>
        <v>45041</v>
      </c>
      <c r="H83" s="230" t="s">
        <v>234</v>
      </c>
      <c r="I83" s="82" t="s">
        <v>259</v>
      </c>
      <c r="J83" s="83">
        <v>500000</v>
      </c>
      <c r="K83" s="46">
        <v>6.5000000000000002E-2</v>
      </c>
      <c r="L83" s="31" t="s">
        <v>23</v>
      </c>
      <c r="M83" s="31" t="s">
        <v>52</v>
      </c>
      <c r="N83" s="7" t="s">
        <v>80</v>
      </c>
      <c r="O83" s="63"/>
      <c r="P83" s="32" t="s">
        <v>116</v>
      </c>
      <c r="Q83" s="7" t="s">
        <v>21</v>
      </c>
      <c r="R83" s="7" t="s">
        <v>53</v>
      </c>
      <c r="S83" s="21" t="e">
        <f>РЕЕСТР!#REF!</f>
        <v>#REF!</v>
      </c>
      <c r="T83" s="166" t="e">
        <f>VLOOKUP(I83,РЕЕСТР!C15:K137,13,0)</f>
        <v>#REF!</v>
      </c>
      <c r="U83" s="32" t="e">
        <f>VLOOKUP(I83,РЕЕСТР!C15:H222,10,0)</f>
        <v>#REF!</v>
      </c>
      <c r="V83" s="12" t="s">
        <v>26</v>
      </c>
      <c r="W83" s="22" t="s">
        <v>73</v>
      </c>
      <c r="X83" s="6">
        <f t="shared" si="7"/>
        <v>1</v>
      </c>
      <c r="Y83" s="22"/>
      <c r="Z83" s="22"/>
    </row>
    <row r="84" spans="1:26" ht="20.25" customHeight="1" x14ac:dyDescent="0.25">
      <c r="A84" s="9">
        <v>75</v>
      </c>
      <c r="B84" s="11">
        <v>1119</v>
      </c>
      <c r="C84" s="20">
        <v>45022</v>
      </c>
      <c r="D84" s="20">
        <v>45023</v>
      </c>
      <c r="E84" s="16">
        <v>45042</v>
      </c>
      <c r="F84" s="13" t="str">
        <f t="shared" ref="F84:F171" si="9">CONCATENATE(B84,"/2023")</f>
        <v>1119/2023</v>
      </c>
      <c r="G84" s="188">
        <f t="shared" si="8"/>
        <v>45042</v>
      </c>
      <c r="H84" s="25" t="s">
        <v>261</v>
      </c>
      <c r="I84" s="22">
        <v>7460039391</v>
      </c>
      <c r="J84" s="83">
        <v>1000000</v>
      </c>
      <c r="K84" s="46">
        <v>6.5000000000000002E-2</v>
      </c>
      <c r="L84" s="31" t="s">
        <v>23</v>
      </c>
      <c r="M84" s="31" t="s">
        <v>52</v>
      </c>
      <c r="N84" s="7" t="s">
        <v>66</v>
      </c>
      <c r="O84" s="63"/>
      <c r="P84" s="32" t="s">
        <v>116</v>
      </c>
      <c r="Q84" s="7" t="s">
        <v>25</v>
      </c>
      <c r="R84" s="7" t="s">
        <v>30</v>
      </c>
      <c r="S84" s="21" t="e">
        <f>РЕЕСТР!#REF!</f>
        <v>#REF!</v>
      </c>
      <c r="T84" s="166" t="e">
        <f>VLOOKUP(I84,РЕЕСТР!C16:K138,13,0)</f>
        <v>#REF!</v>
      </c>
      <c r="U84" s="32" t="e">
        <f>VLOOKUP(I84,РЕЕСТР!C16:H223,10,0)</f>
        <v>#REF!</v>
      </c>
      <c r="V84" s="12" t="s">
        <v>28</v>
      </c>
      <c r="W84" s="22" t="s">
        <v>73</v>
      </c>
      <c r="X84" s="6">
        <f t="shared" si="7"/>
        <v>1</v>
      </c>
      <c r="Y84" s="22"/>
      <c r="Z84" s="22"/>
    </row>
    <row r="85" spans="1:26" ht="20.25" customHeight="1" x14ac:dyDescent="0.25">
      <c r="A85" s="9">
        <v>76</v>
      </c>
      <c r="B85" s="11">
        <v>1120</v>
      </c>
      <c r="C85" s="16">
        <v>45041</v>
      </c>
      <c r="D85" s="16">
        <v>45042</v>
      </c>
      <c r="E85" s="19">
        <v>45043</v>
      </c>
      <c r="F85" s="13" t="str">
        <f t="shared" si="9"/>
        <v>1120/2023</v>
      </c>
      <c r="G85" s="188">
        <f t="shared" si="8"/>
        <v>45043</v>
      </c>
      <c r="H85" s="18" t="s">
        <v>263</v>
      </c>
      <c r="I85" s="81">
        <v>7451324314</v>
      </c>
      <c r="J85" s="83">
        <v>3700000</v>
      </c>
      <c r="K85" s="46">
        <v>3.7499999999999999E-2</v>
      </c>
      <c r="L85" s="31" t="s">
        <v>23</v>
      </c>
      <c r="M85" s="31" t="s">
        <v>43</v>
      </c>
      <c r="N85" s="7" t="s">
        <v>66</v>
      </c>
      <c r="O85" s="63"/>
      <c r="P85" s="32" t="s">
        <v>116</v>
      </c>
      <c r="Q85" s="7" t="s">
        <v>21</v>
      </c>
      <c r="R85" s="7" t="s">
        <v>30</v>
      </c>
      <c r="S85" s="21" t="e">
        <f>РЕЕСТР!#REF!</f>
        <v>#REF!</v>
      </c>
      <c r="T85" s="166" t="e">
        <f>VLOOKUP(I85,РЕЕСТР!C17:K139,13,0)</f>
        <v>#REF!</v>
      </c>
      <c r="U85" s="32" t="e">
        <f>VLOOKUP(I85,РЕЕСТР!C17:H224,10,0)</f>
        <v>#REF!</v>
      </c>
      <c r="V85" s="12" t="s">
        <v>26</v>
      </c>
      <c r="W85" s="22" t="s">
        <v>73</v>
      </c>
      <c r="X85" s="6">
        <f t="shared" si="7"/>
        <v>1</v>
      </c>
      <c r="Y85" s="22"/>
      <c r="Z85" s="22"/>
    </row>
    <row r="86" spans="1:26" ht="20.25" customHeight="1" x14ac:dyDescent="0.25">
      <c r="A86" s="9">
        <v>77</v>
      </c>
      <c r="B86" s="11">
        <v>1121</v>
      </c>
      <c r="C86" s="16">
        <v>45042</v>
      </c>
      <c r="D86" s="16">
        <v>45043</v>
      </c>
      <c r="E86" s="19">
        <v>45043</v>
      </c>
      <c r="F86" s="13" t="str">
        <f t="shared" si="9"/>
        <v>1121/2023</v>
      </c>
      <c r="G86" s="188">
        <f t="shared" si="8"/>
        <v>45043</v>
      </c>
      <c r="H86" s="18" t="s">
        <v>265</v>
      </c>
      <c r="I86" s="81">
        <v>7451337232</v>
      </c>
      <c r="J86" s="83">
        <v>5000000</v>
      </c>
      <c r="K86" s="46">
        <v>6.5000000000000002E-2</v>
      </c>
      <c r="L86" s="31" t="s">
        <v>23</v>
      </c>
      <c r="M86" s="31" t="s">
        <v>52</v>
      </c>
      <c r="N86" s="7" t="s">
        <v>66</v>
      </c>
      <c r="O86" s="63"/>
      <c r="P86" s="32" t="s">
        <v>116</v>
      </c>
      <c r="Q86" s="7" t="s">
        <v>21</v>
      </c>
      <c r="R86" s="7" t="s">
        <v>30</v>
      </c>
      <c r="S86" s="21" t="e">
        <f>РЕЕСТР!#REF!</f>
        <v>#REF!</v>
      </c>
      <c r="T86" s="166" t="e">
        <f>VLOOKUP(I86,РЕЕСТР!C18:K140,13,0)</f>
        <v>#REF!</v>
      </c>
      <c r="U86" s="32" t="e">
        <f>VLOOKUP(I86,РЕЕСТР!C18:H225,10,0)</f>
        <v>#REF!</v>
      </c>
      <c r="V86" s="12" t="s">
        <v>31</v>
      </c>
      <c r="W86" s="22" t="s">
        <v>73</v>
      </c>
      <c r="X86" s="6">
        <f t="shared" si="7"/>
        <v>1</v>
      </c>
      <c r="Y86" s="22"/>
      <c r="Z86" s="22"/>
    </row>
    <row r="87" spans="1:26" ht="20.25" customHeight="1" x14ac:dyDescent="0.25">
      <c r="A87" s="9">
        <v>78</v>
      </c>
      <c r="B87" s="11">
        <v>1122</v>
      </c>
      <c r="C87" s="16">
        <v>45040</v>
      </c>
      <c r="D87" s="16">
        <v>45042</v>
      </c>
      <c r="E87" s="17">
        <v>45050</v>
      </c>
      <c r="F87" s="13" t="str">
        <f t="shared" si="9"/>
        <v>1122/2023</v>
      </c>
      <c r="G87" s="188">
        <f t="shared" si="8"/>
        <v>45050</v>
      </c>
      <c r="H87" s="11" t="s">
        <v>220</v>
      </c>
      <c r="I87" s="82" t="s">
        <v>268</v>
      </c>
      <c r="J87" s="83">
        <v>300000</v>
      </c>
      <c r="K87" s="61">
        <v>7.4999999999999997E-2</v>
      </c>
      <c r="L87" s="31" t="s">
        <v>23</v>
      </c>
      <c r="M87" s="31" t="s">
        <v>43</v>
      </c>
      <c r="N87" s="7" t="s">
        <v>65</v>
      </c>
      <c r="O87" s="63"/>
      <c r="P87" s="32" t="s">
        <v>116</v>
      </c>
      <c r="Q87" s="7" t="s">
        <v>21</v>
      </c>
      <c r="R87" s="7" t="s">
        <v>30</v>
      </c>
      <c r="S87" s="21" t="e">
        <f>РЕЕСТР!#REF!</f>
        <v>#REF!</v>
      </c>
      <c r="T87" s="166" t="e">
        <f>VLOOKUP(I87,РЕЕСТР!C19:K141,13,0)</f>
        <v>#REF!</v>
      </c>
      <c r="U87" s="32" t="e">
        <f>VLOOKUP(I87,РЕЕСТР!C19:H226,10,0)</f>
        <v>#REF!</v>
      </c>
      <c r="V87" s="12" t="s">
        <v>26</v>
      </c>
      <c r="W87" s="22" t="s">
        <v>73</v>
      </c>
      <c r="X87" s="6">
        <f t="shared" si="7"/>
        <v>1</v>
      </c>
      <c r="Y87" s="22"/>
      <c r="Z87" s="22"/>
    </row>
    <row r="88" spans="1:26" ht="20.25" customHeight="1" x14ac:dyDescent="0.25">
      <c r="A88" s="9">
        <v>79</v>
      </c>
      <c r="B88" s="11">
        <v>1123</v>
      </c>
      <c r="C88" s="16">
        <v>45037</v>
      </c>
      <c r="D88" s="16">
        <v>45041</v>
      </c>
      <c r="E88" s="17">
        <v>45050</v>
      </c>
      <c r="F88" s="13" t="str">
        <f t="shared" si="9"/>
        <v>1123/2023</v>
      </c>
      <c r="G88" s="188">
        <f t="shared" si="8"/>
        <v>45050</v>
      </c>
      <c r="H88" s="230" t="s">
        <v>270</v>
      </c>
      <c r="I88" s="81">
        <v>741700324818</v>
      </c>
      <c r="J88" s="83">
        <v>450000</v>
      </c>
      <c r="K88" s="61">
        <v>7.4999999999999997E-2</v>
      </c>
      <c r="L88" s="31" t="s">
        <v>23</v>
      </c>
      <c r="M88" s="31" t="s">
        <v>43</v>
      </c>
      <c r="N88" s="7" t="s">
        <v>80</v>
      </c>
      <c r="O88" s="63"/>
      <c r="P88" s="32" t="s">
        <v>116</v>
      </c>
      <c r="Q88" s="7" t="s">
        <v>21</v>
      </c>
      <c r="R88" s="7" t="s">
        <v>30</v>
      </c>
      <c r="S88" s="21" t="e">
        <f>РЕЕСТР!#REF!</f>
        <v>#REF!</v>
      </c>
      <c r="T88" s="166" t="e">
        <f>VLOOKUP(I88,РЕЕСТР!C20:K142,13,0)</f>
        <v>#REF!</v>
      </c>
      <c r="U88" s="32" t="e">
        <f>VLOOKUP(I88,РЕЕСТР!C20:H227,10,0)</f>
        <v>#REF!</v>
      </c>
      <c r="V88" s="12" t="s">
        <v>31</v>
      </c>
      <c r="W88" s="22" t="s">
        <v>73</v>
      </c>
      <c r="X88" s="6">
        <f t="shared" si="7"/>
        <v>1</v>
      </c>
      <c r="Y88" s="22"/>
      <c r="Z88" s="22"/>
    </row>
    <row r="89" spans="1:26" ht="20.25" customHeight="1" x14ac:dyDescent="0.25">
      <c r="A89" s="9">
        <v>80</v>
      </c>
      <c r="B89" s="11">
        <v>1124</v>
      </c>
      <c r="C89" s="16">
        <v>45044</v>
      </c>
      <c r="D89" s="16">
        <v>45049</v>
      </c>
      <c r="E89" s="17">
        <v>45050</v>
      </c>
      <c r="F89" s="13" t="str">
        <f t="shared" si="9"/>
        <v>1124/2023</v>
      </c>
      <c r="G89" s="188">
        <f t="shared" si="8"/>
        <v>45050</v>
      </c>
      <c r="H89" s="11" t="s">
        <v>254</v>
      </c>
      <c r="I89" s="81">
        <v>741513419280</v>
      </c>
      <c r="J89" s="83">
        <v>5000000</v>
      </c>
      <c r="K89" s="61">
        <v>3.7499999999999999E-2</v>
      </c>
      <c r="L89" s="31" t="s">
        <v>23</v>
      </c>
      <c r="M89" s="31" t="s">
        <v>43</v>
      </c>
      <c r="N89" s="7" t="s">
        <v>66</v>
      </c>
      <c r="O89" s="63"/>
      <c r="P89" s="32" t="s">
        <v>116</v>
      </c>
      <c r="Q89" s="7" t="s">
        <v>21</v>
      </c>
      <c r="R89" s="7" t="s">
        <v>53</v>
      </c>
      <c r="S89" s="21" t="e">
        <f>РЕЕСТР!#REF!</f>
        <v>#REF!</v>
      </c>
      <c r="T89" s="166" t="e">
        <f>VLOOKUP(I89,РЕЕСТР!C21:K143,13,0)</f>
        <v>#REF!</v>
      </c>
      <c r="U89" s="32" t="e">
        <f>VLOOKUP(I89,РЕЕСТР!C21:H228,10,0)</f>
        <v>#REF!</v>
      </c>
      <c r="V89" s="12" t="s">
        <v>31</v>
      </c>
      <c r="W89" s="22" t="s">
        <v>73</v>
      </c>
      <c r="X89" s="6">
        <f t="shared" si="7"/>
        <v>1</v>
      </c>
      <c r="Y89" s="22"/>
      <c r="Z89" s="22"/>
    </row>
    <row r="90" spans="1:26" ht="20.25" customHeight="1" x14ac:dyDescent="0.25">
      <c r="A90" s="9">
        <v>81</v>
      </c>
      <c r="B90" s="11">
        <v>1125</v>
      </c>
      <c r="C90" s="16">
        <v>45048</v>
      </c>
      <c r="D90" s="16">
        <v>45049</v>
      </c>
      <c r="E90" s="17">
        <v>45050</v>
      </c>
      <c r="F90" s="13" t="str">
        <f t="shared" si="9"/>
        <v>1125/2023</v>
      </c>
      <c r="G90" s="188">
        <f t="shared" si="8"/>
        <v>45050</v>
      </c>
      <c r="H90" s="11" t="s">
        <v>272</v>
      </c>
      <c r="I90" s="22">
        <v>7415107219</v>
      </c>
      <c r="J90" s="83">
        <v>600000</v>
      </c>
      <c r="K90" s="46">
        <v>3.7499999999999999E-2</v>
      </c>
      <c r="L90" s="31" t="s">
        <v>23</v>
      </c>
      <c r="M90" s="31" t="s">
        <v>43</v>
      </c>
      <c r="N90" s="7" t="s">
        <v>66</v>
      </c>
      <c r="O90" s="63" t="s">
        <v>231</v>
      </c>
      <c r="P90" s="32" t="s">
        <v>116</v>
      </c>
      <c r="Q90" s="7" t="s">
        <v>21</v>
      </c>
      <c r="R90" s="7" t="s">
        <v>53</v>
      </c>
      <c r="S90" s="21" t="e">
        <f>РЕЕСТР!#REF!</f>
        <v>#REF!</v>
      </c>
      <c r="T90" s="166" t="e">
        <f>VLOOKUP(I90,РЕЕСТР!C22:K144,13,0)</f>
        <v>#REF!</v>
      </c>
      <c r="U90" s="32" t="e">
        <f>VLOOKUP(I90,РЕЕСТР!C22:H229,10,0)</f>
        <v>#REF!</v>
      </c>
      <c r="V90" s="12" t="s">
        <v>28</v>
      </c>
      <c r="W90" s="22" t="s">
        <v>73</v>
      </c>
      <c r="X90" s="6">
        <f t="shared" si="7"/>
        <v>1</v>
      </c>
      <c r="Y90" s="22"/>
      <c r="Z90" s="22"/>
    </row>
    <row r="91" spans="1:26" ht="20.25" customHeight="1" x14ac:dyDescent="0.25">
      <c r="A91" s="9">
        <v>82</v>
      </c>
      <c r="B91" s="11">
        <v>1126</v>
      </c>
      <c r="C91" s="16">
        <v>45050</v>
      </c>
      <c r="D91" s="16">
        <v>45056</v>
      </c>
      <c r="E91" s="17">
        <v>45061</v>
      </c>
      <c r="F91" s="13" t="str">
        <f t="shared" si="9"/>
        <v>1126/2023</v>
      </c>
      <c r="G91" s="188">
        <f t="shared" si="8"/>
        <v>45061</v>
      </c>
      <c r="H91" s="11" t="s">
        <v>337</v>
      </c>
      <c r="I91" s="81">
        <v>744843610146</v>
      </c>
      <c r="J91" s="83">
        <v>500000</v>
      </c>
      <c r="K91" s="46">
        <v>3.7499999999999999E-2</v>
      </c>
      <c r="L91" s="31" t="s">
        <v>23</v>
      </c>
      <c r="M91" s="31" t="s">
        <v>43</v>
      </c>
      <c r="N91" s="7" t="s">
        <v>65</v>
      </c>
      <c r="O91" s="63"/>
      <c r="P91" s="32" t="s">
        <v>116</v>
      </c>
      <c r="Q91" s="7" t="s">
        <v>21</v>
      </c>
      <c r="R91" s="7" t="s">
        <v>30</v>
      </c>
      <c r="S91" s="21" t="e">
        <f>РЕЕСТР!#REF!</f>
        <v>#REF!</v>
      </c>
      <c r="T91" s="166" t="e">
        <f>VLOOKUP(I91,РЕЕСТР!C23:K145,13,0)</f>
        <v>#REF!</v>
      </c>
      <c r="U91" s="32" t="e">
        <f>VLOOKUP(I91,РЕЕСТР!C23:H230,10,0)</f>
        <v>#REF!</v>
      </c>
      <c r="V91" s="12" t="s">
        <v>26</v>
      </c>
      <c r="W91" s="22" t="s">
        <v>73</v>
      </c>
      <c r="X91" s="6">
        <f t="shared" si="7"/>
        <v>1</v>
      </c>
      <c r="Y91" s="22"/>
      <c r="Z91" s="22"/>
    </row>
    <row r="92" spans="1:26" ht="20.25" customHeight="1" x14ac:dyDescent="0.25">
      <c r="A92" s="9">
        <v>83</v>
      </c>
      <c r="B92" s="11">
        <v>1127</v>
      </c>
      <c r="C92" s="16">
        <v>45049</v>
      </c>
      <c r="D92" s="16">
        <v>45057</v>
      </c>
      <c r="E92" s="17">
        <v>45062</v>
      </c>
      <c r="F92" s="13" t="str">
        <f t="shared" si="9"/>
        <v>1127/2023</v>
      </c>
      <c r="G92" s="188">
        <f t="shared" si="8"/>
        <v>45062</v>
      </c>
      <c r="H92" s="11" t="s">
        <v>203</v>
      </c>
      <c r="I92" s="82" t="s">
        <v>325</v>
      </c>
      <c r="J92" s="83">
        <v>5000000</v>
      </c>
      <c r="K92" s="46">
        <v>3.7499999999999999E-2</v>
      </c>
      <c r="L92" s="31" t="s">
        <v>23</v>
      </c>
      <c r="M92" s="31" t="s">
        <v>43</v>
      </c>
      <c r="N92" s="7" t="s">
        <v>66</v>
      </c>
      <c r="O92" s="63"/>
      <c r="P92" s="32" t="s">
        <v>116</v>
      </c>
      <c r="Q92" s="7" t="s">
        <v>25</v>
      </c>
      <c r="R92" s="7" t="s">
        <v>30</v>
      </c>
      <c r="S92" s="21" t="e">
        <f>РЕЕСТР!#REF!</f>
        <v>#REF!</v>
      </c>
      <c r="T92" s="166" t="e">
        <f>VLOOKUP(I92,РЕЕСТР!C24:K146,13,0)</f>
        <v>#REF!</v>
      </c>
      <c r="U92" s="32" t="e">
        <f>VLOOKUP(I92,РЕЕСТР!C24:H231,10,0)</f>
        <v>#REF!</v>
      </c>
      <c r="V92" s="12" t="s">
        <v>27</v>
      </c>
      <c r="W92" s="22" t="s">
        <v>73</v>
      </c>
      <c r="X92" s="6">
        <f t="shared" si="7"/>
        <v>1</v>
      </c>
      <c r="Y92" s="22"/>
      <c r="Z92" s="22"/>
    </row>
    <row r="93" spans="1:26" ht="18" customHeight="1" x14ac:dyDescent="0.25">
      <c r="A93" s="9">
        <v>84</v>
      </c>
      <c r="B93" s="11">
        <v>1128</v>
      </c>
      <c r="C93" s="16">
        <v>45049</v>
      </c>
      <c r="D93" s="16">
        <v>45051</v>
      </c>
      <c r="E93" s="51">
        <v>45063</v>
      </c>
      <c r="F93" s="13" t="str">
        <f t="shared" si="9"/>
        <v>1128/2023</v>
      </c>
      <c r="G93" s="188">
        <f t="shared" si="8"/>
        <v>45063</v>
      </c>
      <c r="H93" s="11" t="s">
        <v>237</v>
      </c>
      <c r="I93" s="22">
        <v>7453192293</v>
      </c>
      <c r="J93" s="83">
        <v>15000000</v>
      </c>
      <c r="K93" s="46">
        <v>0.05</v>
      </c>
      <c r="L93" s="31" t="s">
        <v>35</v>
      </c>
      <c r="M93" s="31" t="s">
        <v>43</v>
      </c>
      <c r="N93" s="7" t="s">
        <v>66</v>
      </c>
      <c r="O93" s="63" t="s">
        <v>90</v>
      </c>
      <c r="P93" s="32" t="s">
        <v>118</v>
      </c>
      <c r="Q93" s="7" t="s">
        <v>25</v>
      </c>
      <c r="R93" s="7" t="s">
        <v>30</v>
      </c>
      <c r="S93" s="21" t="e">
        <f>РЕЕСТР!#REF!</f>
        <v>#REF!</v>
      </c>
      <c r="T93" s="166" t="e">
        <f>VLOOKUP(I93,РЕЕСТР!C25:K147,13,0)</f>
        <v>#REF!</v>
      </c>
      <c r="U93" s="32" t="e">
        <f>VLOOKUP(I93,РЕЕСТР!C25:H232,10,0)</f>
        <v>#REF!</v>
      </c>
      <c r="V93" s="12" t="s">
        <v>28</v>
      </c>
      <c r="W93" s="22" t="s">
        <v>73</v>
      </c>
      <c r="X93" s="6" t="b">
        <f t="shared" si="7"/>
        <v>0</v>
      </c>
      <c r="Y93" s="22"/>
      <c r="Z93" s="22"/>
    </row>
    <row r="94" spans="1:26" ht="20.25" customHeight="1" x14ac:dyDescent="0.25">
      <c r="A94" s="9">
        <v>85</v>
      </c>
      <c r="B94" s="11">
        <v>1129</v>
      </c>
      <c r="C94" s="16">
        <v>45061</v>
      </c>
      <c r="D94" s="16">
        <v>45062</v>
      </c>
      <c r="E94" s="17">
        <v>45063</v>
      </c>
      <c r="F94" s="13" t="str">
        <f t="shared" si="9"/>
        <v>1129/2023</v>
      </c>
      <c r="G94" s="188">
        <f t="shared" si="8"/>
        <v>45063</v>
      </c>
      <c r="H94" s="11" t="s">
        <v>290</v>
      </c>
      <c r="I94" s="81">
        <v>744915860405</v>
      </c>
      <c r="J94" s="83">
        <v>180000</v>
      </c>
      <c r="K94" s="46">
        <v>9.5000000000000001E-2</v>
      </c>
      <c r="L94" s="31" t="s">
        <v>23</v>
      </c>
      <c r="M94" s="31" t="s">
        <v>43</v>
      </c>
      <c r="N94" s="7" t="s">
        <v>66</v>
      </c>
      <c r="O94" s="63"/>
      <c r="P94" s="32" t="s">
        <v>116</v>
      </c>
      <c r="Q94" s="7" t="s">
        <v>21</v>
      </c>
      <c r="R94" s="7" t="s">
        <v>30</v>
      </c>
      <c r="S94" s="21" t="e">
        <f>РЕЕСТР!#REF!</f>
        <v>#REF!</v>
      </c>
      <c r="T94" s="166" t="e">
        <f>VLOOKUP(I94,РЕЕСТР!C26:K148,13,0)</f>
        <v>#REF!</v>
      </c>
      <c r="U94" s="32" t="e">
        <f>VLOOKUP(I94,РЕЕСТР!C26:H233,10,0)</f>
        <v>#REF!</v>
      </c>
      <c r="V94" s="12" t="s">
        <v>120</v>
      </c>
      <c r="W94" s="22" t="s">
        <v>73</v>
      </c>
      <c r="X94" s="6">
        <f t="shared" si="7"/>
        <v>1</v>
      </c>
      <c r="Y94" s="22"/>
      <c r="Z94" s="22"/>
    </row>
    <row r="95" spans="1:26" ht="20.25" customHeight="1" x14ac:dyDescent="0.25">
      <c r="A95" s="9">
        <v>86</v>
      </c>
      <c r="B95" s="11">
        <v>1130</v>
      </c>
      <c r="C95" s="16">
        <v>45058</v>
      </c>
      <c r="D95" s="16">
        <v>45061</v>
      </c>
      <c r="E95" s="17">
        <v>45064</v>
      </c>
      <c r="F95" s="13" t="str">
        <f t="shared" si="9"/>
        <v>1130/2023</v>
      </c>
      <c r="G95" s="188">
        <f t="shared" si="8"/>
        <v>45064</v>
      </c>
      <c r="H95" s="11" t="s">
        <v>291</v>
      </c>
      <c r="I95" s="81">
        <v>744400357751</v>
      </c>
      <c r="J95" s="83">
        <v>1500000</v>
      </c>
      <c r="K95" s="46">
        <v>3.7499999999999999E-2</v>
      </c>
      <c r="L95" s="31" t="s">
        <v>23</v>
      </c>
      <c r="M95" s="31" t="s">
        <v>43</v>
      </c>
      <c r="N95" s="7" t="s">
        <v>66</v>
      </c>
      <c r="O95" s="63"/>
      <c r="P95" s="32" t="s">
        <v>116</v>
      </c>
      <c r="Q95" s="7" t="s">
        <v>21</v>
      </c>
      <c r="R95" s="7" t="s">
        <v>30</v>
      </c>
      <c r="S95" s="21" t="e">
        <f>РЕЕСТР!#REF!</f>
        <v>#REF!</v>
      </c>
      <c r="T95" s="166" t="e">
        <f>VLOOKUP(I95,РЕЕСТР!C27:K149,13,0)</f>
        <v>#REF!</v>
      </c>
      <c r="U95" s="32" t="e">
        <f>VLOOKUP(I95,РЕЕСТР!C27:H234,10,0)</f>
        <v>#REF!</v>
      </c>
      <c r="V95" s="12" t="s">
        <v>97</v>
      </c>
      <c r="W95" s="22" t="s">
        <v>73</v>
      </c>
      <c r="X95" s="6">
        <f>IF(AND(N95="МСП действ",W95="выдан",L95="предоставление микрозайма"),1,IF(AND(N95="МСП СТАРТ",W95="выдан"),1,IF(AND(N95="С/З",W95="выдан"),1)))</f>
        <v>1</v>
      </c>
      <c r="Y95" s="22" t="s">
        <v>365</v>
      </c>
      <c r="Z95" s="22" t="s">
        <v>329</v>
      </c>
    </row>
    <row r="96" spans="1:26" ht="20.25" customHeight="1" x14ac:dyDescent="0.25">
      <c r="A96" s="9">
        <v>87</v>
      </c>
      <c r="B96" s="11">
        <v>1131</v>
      </c>
      <c r="C96" s="16">
        <v>45062</v>
      </c>
      <c r="D96" s="16">
        <v>45063</v>
      </c>
      <c r="E96" s="17">
        <v>45064</v>
      </c>
      <c r="F96" s="13" t="str">
        <f t="shared" si="9"/>
        <v>1131/2023</v>
      </c>
      <c r="G96" s="188">
        <f t="shared" si="8"/>
        <v>45064</v>
      </c>
      <c r="H96" s="11" t="s">
        <v>294</v>
      </c>
      <c r="I96" s="22">
        <v>7447306672</v>
      </c>
      <c r="J96" s="83">
        <v>2500000</v>
      </c>
      <c r="K96" s="46">
        <v>6.5000000000000002E-2</v>
      </c>
      <c r="L96" s="31" t="s">
        <v>23</v>
      </c>
      <c r="M96" s="31" t="s">
        <v>52</v>
      </c>
      <c r="N96" s="7" t="s">
        <v>66</v>
      </c>
      <c r="O96" s="63" t="s">
        <v>231</v>
      </c>
      <c r="P96" s="32" t="s">
        <v>116</v>
      </c>
      <c r="Q96" s="7" t="s">
        <v>21</v>
      </c>
      <c r="R96" s="7" t="s">
        <v>53</v>
      </c>
      <c r="S96" s="21" t="e">
        <f>РЕЕСТР!#REF!</f>
        <v>#REF!</v>
      </c>
      <c r="T96" s="166" t="e">
        <f>VLOOKUP(I96,РЕЕСТР!C28:K150,13,0)</f>
        <v>#REF!</v>
      </c>
      <c r="U96" s="32" t="e">
        <f>VLOOKUP(I96,РЕЕСТР!C28:H235,10,0)</f>
        <v>#REF!</v>
      </c>
      <c r="V96" s="12" t="s">
        <v>26</v>
      </c>
      <c r="W96" s="22" t="s">
        <v>73</v>
      </c>
      <c r="X96" s="6">
        <f>IF(AND(N96="МСП действ",W96="выдан",L96="предоставление микрозайма"),1,IF(AND(N96="МСП СТАРТ",W96="выдан"),1,IF(AND(N96="С/З",W96="выдан"),1)))</f>
        <v>1</v>
      </c>
      <c r="Y96" s="22"/>
      <c r="Z96" s="22"/>
    </row>
    <row r="97" spans="1:26" ht="20.25" customHeight="1" x14ac:dyDescent="0.25">
      <c r="A97" s="9">
        <v>88</v>
      </c>
      <c r="B97" s="11">
        <v>1132</v>
      </c>
      <c r="C97" s="16">
        <v>45062</v>
      </c>
      <c r="D97" s="16">
        <v>45063</v>
      </c>
      <c r="E97" s="17">
        <v>45065</v>
      </c>
      <c r="F97" s="13" t="str">
        <f t="shared" si="9"/>
        <v>1132/2023</v>
      </c>
      <c r="G97" s="188">
        <f t="shared" si="8"/>
        <v>45065</v>
      </c>
      <c r="H97" s="11" t="s">
        <v>244</v>
      </c>
      <c r="I97" s="22">
        <v>7453222212</v>
      </c>
      <c r="J97" s="83">
        <v>4000000</v>
      </c>
      <c r="K97" s="46">
        <v>6.5000000000000002E-2</v>
      </c>
      <c r="L97" s="31" t="s">
        <v>23</v>
      </c>
      <c r="M97" s="31" t="s">
        <v>52</v>
      </c>
      <c r="N97" s="7" t="s">
        <v>66</v>
      </c>
      <c r="O97" s="63"/>
      <c r="P97" s="32" t="s">
        <v>116</v>
      </c>
      <c r="Q97" s="7" t="s">
        <v>25</v>
      </c>
      <c r="R97" s="7" t="s">
        <v>30</v>
      </c>
      <c r="S97" s="21" t="e">
        <f>РЕЕСТР!#REF!</f>
        <v>#REF!</v>
      </c>
      <c r="T97" s="166" t="e">
        <f>VLOOKUP(I97,РЕЕСТР!C29:K151,13,0)</f>
        <v>#REF!</v>
      </c>
      <c r="U97" s="32" t="e">
        <f>VLOOKUP(I97,РЕЕСТР!C29:H236,10,0)</f>
        <v>#REF!</v>
      </c>
      <c r="V97" s="12" t="s">
        <v>28</v>
      </c>
      <c r="W97" s="22" t="s">
        <v>73</v>
      </c>
      <c r="X97" s="6">
        <f>IF(AND(N97="МСП действ",W97="выдан",L97="предоставление микрозайма"),1,IF(AND(N97="МСП СТАРТ",W97="выдан"),1,IF(AND(N97="С/З",W97="выдан"),1)))</f>
        <v>1</v>
      </c>
      <c r="Y97" s="22"/>
      <c r="Z97" s="22"/>
    </row>
    <row r="98" spans="1:26" ht="20.25" customHeight="1" x14ac:dyDescent="0.25">
      <c r="A98" s="9">
        <v>89</v>
      </c>
      <c r="B98" s="11">
        <v>1133</v>
      </c>
      <c r="C98" s="16">
        <v>45062</v>
      </c>
      <c r="D98" s="16">
        <v>45063</v>
      </c>
      <c r="E98" s="17">
        <v>45065</v>
      </c>
      <c r="F98" s="13" t="str">
        <f t="shared" si="9"/>
        <v>1133/2023</v>
      </c>
      <c r="G98" s="188">
        <f t="shared" si="8"/>
        <v>45065</v>
      </c>
      <c r="H98" s="11" t="s">
        <v>244</v>
      </c>
      <c r="I98" s="22">
        <v>7453222212</v>
      </c>
      <c r="J98" s="83">
        <v>1000000</v>
      </c>
      <c r="K98" s="46">
        <v>6.5000000000000002E-2</v>
      </c>
      <c r="L98" s="31" t="s">
        <v>23</v>
      </c>
      <c r="M98" s="31" t="s">
        <v>52</v>
      </c>
      <c r="N98" s="7" t="s">
        <v>66</v>
      </c>
      <c r="O98" s="63"/>
      <c r="P98" s="32" t="s">
        <v>116</v>
      </c>
      <c r="Q98" s="7" t="s">
        <v>25</v>
      </c>
      <c r="R98" s="7" t="s">
        <v>30</v>
      </c>
      <c r="S98" s="21" t="e">
        <f>РЕЕСТР!#REF!</f>
        <v>#REF!</v>
      </c>
      <c r="T98" s="166" t="e">
        <f>VLOOKUP(I98,РЕЕСТР!C30:K152,13,0)</f>
        <v>#REF!</v>
      </c>
      <c r="U98" s="32" t="e">
        <f>VLOOKUP(I98,РЕЕСТР!C30:H237,10,0)</f>
        <v>#REF!</v>
      </c>
      <c r="V98" s="12" t="s">
        <v>28</v>
      </c>
      <c r="W98" s="22" t="s">
        <v>73</v>
      </c>
      <c r="X98" s="6">
        <f t="shared" si="7"/>
        <v>1</v>
      </c>
      <c r="Y98" s="22"/>
      <c r="Z98" s="22"/>
    </row>
    <row r="99" spans="1:26" ht="20.25" customHeight="1" x14ac:dyDescent="0.25">
      <c r="A99" s="9">
        <v>90</v>
      </c>
      <c r="B99" s="11">
        <v>1134</v>
      </c>
      <c r="C99" s="16">
        <v>45034</v>
      </c>
      <c r="D99" s="16">
        <v>45037</v>
      </c>
      <c r="E99" s="51">
        <v>45065</v>
      </c>
      <c r="F99" s="13" t="str">
        <f t="shared" si="9"/>
        <v>1134/2023</v>
      </c>
      <c r="G99" s="188">
        <f t="shared" si="8"/>
        <v>45065</v>
      </c>
      <c r="H99" s="11" t="s">
        <v>232</v>
      </c>
      <c r="I99" s="81">
        <v>7440000526</v>
      </c>
      <c r="J99" s="83">
        <v>7000000</v>
      </c>
      <c r="K99" s="61">
        <v>0.05</v>
      </c>
      <c r="L99" s="31" t="s">
        <v>35</v>
      </c>
      <c r="M99" s="31" t="s">
        <v>43</v>
      </c>
      <c r="N99" s="7" t="s">
        <v>66</v>
      </c>
      <c r="O99" s="63"/>
      <c r="P99" s="32" t="s">
        <v>117</v>
      </c>
      <c r="Q99" s="7" t="s">
        <v>25</v>
      </c>
      <c r="R99" s="7" t="s">
        <v>30</v>
      </c>
      <c r="S99" s="21" t="e">
        <f>РЕЕСТР!#REF!</f>
        <v>#REF!</v>
      </c>
      <c r="T99" s="166" t="e">
        <f>VLOOKUP(I99,РЕЕСТР!C31:K153,13,0)</f>
        <v>#REF!</v>
      </c>
      <c r="U99" s="32" t="e">
        <f>VLOOKUP(I99,РЕЕСТР!C31:H238,10,0)</f>
        <v>#REF!</v>
      </c>
      <c r="V99" s="12" t="s">
        <v>27</v>
      </c>
      <c r="W99" s="22" t="s">
        <v>73</v>
      </c>
      <c r="X99" s="6" t="b">
        <f>IF(AND(N99="МСП действ",W99="выдан",L99="предоставление микрозайма"),1,IF(AND(N99="МСП СТАРТ",W99="выдан"),1,IF(AND(N99="С/З",W99="выдан"),1)))</f>
        <v>0</v>
      </c>
      <c r="Y99" s="22"/>
      <c r="Z99" s="22"/>
    </row>
    <row r="100" spans="1:26" ht="20.25" customHeight="1" x14ac:dyDescent="0.25">
      <c r="A100" s="9">
        <v>91</v>
      </c>
      <c r="B100" s="11">
        <v>1135</v>
      </c>
      <c r="C100" s="16">
        <v>45063</v>
      </c>
      <c r="D100" s="16">
        <v>45065</v>
      </c>
      <c r="E100" s="17">
        <v>45069</v>
      </c>
      <c r="F100" s="13" t="str">
        <f t="shared" si="9"/>
        <v>1135/2023</v>
      </c>
      <c r="G100" s="188">
        <f t="shared" si="8"/>
        <v>45069</v>
      </c>
      <c r="H100" s="11" t="s">
        <v>257</v>
      </c>
      <c r="I100" s="81">
        <v>7404067148</v>
      </c>
      <c r="J100" s="22">
        <v>5000000</v>
      </c>
      <c r="K100" s="84">
        <v>3.7499999999999999E-2</v>
      </c>
      <c r="L100" s="31" t="s">
        <v>23</v>
      </c>
      <c r="M100" s="31" t="s">
        <v>43</v>
      </c>
      <c r="N100" s="7" t="s">
        <v>66</v>
      </c>
      <c r="O100" s="63"/>
      <c r="P100" s="32" t="s">
        <v>116</v>
      </c>
      <c r="Q100" s="7" t="s">
        <v>25</v>
      </c>
      <c r="R100" s="22" t="s">
        <v>30</v>
      </c>
      <c r="S100" s="21" t="e">
        <f>РЕЕСТР!#REF!</f>
        <v>#REF!</v>
      </c>
      <c r="T100" s="166" t="e">
        <f>VLOOKUP(I100,РЕЕСТР!C32:K154,13,0)</f>
        <v>#REF!</v>
      </c>
      <c r="U100" s="32" t="e">
        <f>VLOOKUP(I100,РЕЕСТР!C32:H239,10,0)</f>
        <v>#REF!</v>
      </c>
      <c r="V100" s="12" t="s">
        <v>27</v>
      </c>
      <c r="W100" s="22" t="s">
        <v>73</v>
      </c>
      <c r="X100" s="6">
        <f t="shared" si="7"/>
        <v>1</v>
      </c>
      <c r="Y100" s="22"/>
      <c r="Z100" s="22"/>
    </row>
    <row r="101" spans="1:26" ht="20.25" customHeight="1" x14ac:dyDescent="0.25">
      <c r="A101" s="9">
        <v>92</v>
      </c>
      <c r="B101" s="11">
        <v>1136</v>
      </c>
      <c r="C101" s="16">
        <v>45058</v>
      </c>
      <c r="D101" s="27">
        <v>45058</v>
      </c>
      <c r="E101" s="17">
        <v>45070</v>
      </c>
      <c r="F101" s="13" t="str">
        <f t="shared" si="9"/>
        <v>1136/2023</v>
      </c>
      <c r="G101" s="188">
        <f t="shared" si="8"/>
        <v>45070</v>
      </c>
      <c r="H101" s="230" t="s">
        <v>300</v>
      </c>
      <c r="I101" s="81">
        <v>7455043071</v>
      </c>
      <c r="J101" s="83">
        <v>300000</v>
      </c>
      <c r="K101" s="84">
        <v>3.7499999999999999E-2</v>
      </c>
      <c r="L101" s="31" t="s">
        <v>23</v>
      </c>
      <c r="M101" s="31" t="s">
        <v>43</v>
      </c>
      <c r="N101" s="7" t="s">
        <v>80</v>
      </c>
      <c r="O101" s="63"/>
      <c r="P101" s="32" t="s">
        <v>116</v>
      </c>
      <c r="Q101" s="7" t="s">
        <v>21</v>
      </c>
      <c r="R101" s="7" t="s">
        <v>53</v>
      </c>
      <c r="S101" s="21" t="e">
        <f>РЕЕСТР!#REF!</f>
        <v>#REF!</v>
      </c>
      <c r="T101" s="166" t="e">
        <f>VLOOKUP(I101,РЕЕСТР!C33:K155,13,0)</f>
        <v>#REF!</v>
      </c>
      <c r="U101" s="32" t="e">
        <f>VLOOKUP(I101,РЕЕСТР!C33:H240,10,0)</f>
        <v>#REF!</v>
      </c>
      <c r="V101" s="12" t="s">
        <v>97</v>
      </c>
      <c r="W101" s="22" t="s">
        <v>73</v>
      </c>
      <c r="X101" s="6">
        <f t="shared" si="7"/>
        <v>1</v>
      </c>
      <c r="Y101" s="22" t="s">
        <v>365</v>
      </c>
      <c r="Z101" s="22"/>
    </row>
    <row r="102" spans="1:26" ht="20.25" customHeight="1" x14ac:dyDescent="0.25">
      <c r="A102" s="9">
        <v>93</v>
      </c>
      <c r="B102" s="11">
        <v>1137</v>
      </c>
      <c r="C102" s="16">
        <v>45063</v>
      </c>
      <c r="D102" s="27">
        <v>45065</v>
      </c>
      <c r="E102" s="17">
        <v>45070</v>
      </c>
      <c r="F102" s="13" t="str">
        <f t="shared" si="9"/>
        <v>1137/2023</v>
      </c>
      <c r="G102" s="188">
        <f t="shared" si="8"/>
        <v>45070</v>
      </c>
      <c r="H102" s="11" t="s">
        <v>178</v>
      </c>
      <c r="I102" s="81">
        <v>744507082757</v>
      </c>
      <c r="J102" s="83">
        <v>2700000</v>
      </c>
      <c r="K102" s="84">
        <v>3.7499999999999999E-2</v>
      </c>
      <c r="L102" s="31" t="s">
        <v>23</v>
      </c>
      <c r="M102" s="31" t="s">
        <v>43</v>
      </c>
      <c r="N102" s="7" t="s">
        <v>66</v>
      </c>
      <c r="O102" s="63"/>
      <c r="P102" s="32" t="s">
        <v>116</v>
      </c>
      <c r="Q102" s="7" t="s">
        <v>25</v>
      </c>
      <c r="R102" s="7" t="s">
        <v>53</v>
      </c>
      <c r="S102" s="21" t="e">
        <f>РЕЕСТР!#REF!</f>
        <v>#REF!</v>
      </c>
      <c r="T102" s="166" t="e">
        <f>VLOOKUP(I102,РЕЕСТР!C34:K156,13,0)</f>
        <v>#REF!</v>
      </c>
      <c r="U102" s="32" t="e">
        <f>VLOOKUP(I102,РЕЕСТР!C34:H241,10,0)</f>
        <v>#REF!</v>
      </c>
      <c r="V102" s="12" t="s">
        <v>97</v>
      </c>
      <c r="W102" s="22" t="s">
        <v>73</v>
      </c>
      <c r="X102" s="6">
        <f t="shared" si="7"/>
        <v>1</v>
      </c>
      <c r="Y102" s="22" t="s">
        <v>328</v>
      </c>
      <c r="Z102" s="22" t="s">
        <v>366</v>
      </c>
    </row>
    <row r="103" spans="1:26" ht="20.25" customHeight="1" x14ac:dyDescent="0.25">
      <c r="A103" s="9">
        <v>94</v>
      </c>
      <c r="B103" s="11">
        <v>1138</v>
      </c>
      <c r="C103" s="16">
        <v>45064</v>
      </c>
      <c r="D103" s="16">
        <v>45068</v>
      </c>
      <c r="E103" s="17">
        <v>45070</v>
      </c>
      <c r="F103" s="13" t="str">
        <f t="shared" si="9"/>
        <v>1138/2023</v>
      </c>
      <c r="G103" s="188">
        <f t="shared" si="8"/>
        <v>45070</v>
      </c>
      <c r="H103" s="11" t="s">
        <v>240</v>
      </c>
      <c r="I103" s="22">
        <v>7415041913</v>
      </c>
      <c r="J103" s="83">
        <v>5000000</v>
      </c>
      <c r="K103" s="46">
        <v>3.7499999999999999E-2</v>
      </c>
      <c r="L103" s="31" t="s">
        <v>23</v>
      </c>
      <c r="M103" s="31" t="s">
        <v>43</v>
      </c>
      <c r="N103" s="7" t="s">
        <v>66</v>
      </c>
      <c r="O103" s="63"/>
      <c r="P103" s="32" t="s">
        <v>116</v>
      </c>
      <c r="Q103" s="7" t="s">
        <v>25</v>
      </c>
      <c r="R103" s="7" t="s">
        <v>53</v>
      </c>
      <c r="S103" s="21" t="e">
        <f>РЕЕСТР!#REF!</f>
        <v>#REF!</v>
      </c>
      <c r="T103" s="166" t="e">
        <f>VLOOKUP(I103,РЕЕСТР!C35:K157,13,0)</f>
        <v>#REF!</v>
      </c>
      <c r="U103" s="32" t="e">
        <f>VLOOKUP(I103,РЕЕСТР!C35:H242,10,0)</f>
        <v>#REF!</v>
      </c>
      <c r="V103" s="12" t="s">
        <v>29</v>
      </c>
      <c r="W103" s="22" t="s">
        <v>73</v>
      </c>
      <c r="X103" s="6">
        <f t="shared" si="7"/>
        <v>1</v>
      </c>
      <c r="Y103" s="22"/>
      <c r="Z103" s="22"/>
    </row>
    <row r="104" spans="1:26" ht="20.25" customHeight="1" x14ac:dyDescent="0.25">
      <c r="A104" s="185">
        <v>95</v>
      </c>
      <c r="B104" s="25">
        <v>1139</v>
      </c>
      <c r="C104" s="16">
        <v>45068</v>
      </c>
      <c r="D104" s="16">
        <v>45069</v>
      </c>
      <c r="E104" s="16">
        <v>45070</v>
      </c>
      <c r="F104" s="53" t="str">
        <f t="shared" si="9"/>
        <v>1139/2023</v>
      </c>
      <c r="G104" s="188">
        <f t="shared" si="8"/>
        <v>45070</v>
      </c>
      <c r="H104" s="25" t="s">
        <v>302</v>
      </c>
      <c r="I104" s="22">
        <v>7448212226</v>
      </c>
      <c r="J104" s="83">
        <v>600000</v>
      </c>
      <c r="K104" s="61">
        <v>6.5000000000000002E-2</v>
      </c>
      <c r="L104" s="31" t="s">
        <v>23</v>
      </c>
      <c r="M104" s="31" t="s">
        <v>52</v>
      </c>
      <c r="N104" s="7" t="s">
        <v>66</v>
      </c>
      <c r="O104" s="63"/>
      <c r="P104" s="32" t="s">
        <v>116</v>
      </c>
      <c r="Q104" s="7" t="s">
        <v>21</v>
      </c>
      <c r="R104" s="7" t="s">
        <v>30</v>
      </c>
      <c r="S104" s="21" t="e">
        <f>РЕЕСТР!#REF!</f>
        <v>#REF!</v>
      </c>
      <c r="T104" s="166" t="e">
        <f>VLOOKUP(I104,РЕЕСТР!C36:K158,13,0)</f>
        <v>#REF!</v>
      </c>
      <c r="U104" s="32" t="e">
        <f>VLOOKUP(I104,РЕЕСТР!C36:H243,10,0)</f>
        <v>#REF!</v>
      </c>
      <c r="V104" s="12" t="s">
        <v>120</v>
      </c>
      <c r="W104" s="22" t="s">
        <v>73</v>
      </c>
      <c r="X104" s="6">
        <f t="shared" si="7"/>
        <v>1</v>
      </c>
      <c r="Y104" s="22"/>
      <c r="Z104" s="22"/>
    </row>
    <row r="105" spans="1:26" ht="20.25" customHeight="1" x14ac:dyDescent="0.25">
      <c r="A105" s="9">
        <v>96</v>
      </c>
      <c r="B105" s="11">
        <v>1140</v>
      </c>
      <c r="C105" s="16">
        <v>45069</v>
      </c>
      <c r="D105" s="16">
        <v>45070</v>
      </c>
      <c r="E105" s="17">
        <v>45071</v>
      </c>
      <c r="F105" s="13" t="str">
        <f t="shared" si="9"/>
        <v>1140/2023</v>
      </c>
      <c r="G105" s="188">
        <f t="shared" si="8"/>
        <v>45071</v>
      </c>
      <c r="H105" s="220" t="s">
        <v>305</v>
      </c>
      <c r="I105" s="82" t="s">
        <v>306</v>
      </c>
      <c r="J105" s="83">
        <v>300000</v>
      </c>
      <c r="K105" s="61">
        <v>7.4999999999999997E-2</v>
      </c>
      <c r="L105" s="31" t="s">
        <v>23</v>
      </c>
      <c r="M105" s="31" t="s">
        <v>43</v>
      </c>
      <c r="N105" s="7" t="s">
        <v>65</v>
      </c>
      <c r="O105" s="63" t="s">
        <v>345</v>
      </c>
      <c r="P105" s="32" t="s">
        <v>116</v>
      </c>
      <c r="Q105" s="7" t="s">
        <v>21</v>
      </c>
      <c r="R105" s="7" t="s">
        <v>30</v>
      </c>
      <c r="S105" s="21" t="e">
        <f>РЕЕСТР!#REF!</f>
        <v>#REF!</v>
      </c>
      <c r="T105" s="166" t="e">
        <f>VLOOKUP(I105,РЕЕСТР!C37:K159,13,0)</f>
        <v>#REF!</v>
      </c>
      <c r="U105" s="32" t="e">
        <f>VLOOKUP(I105,РЕЕСТР!C37:H244,10,0)</f>
        <v>#REF!</v>
      </c>
      <c r="V105" s="12" t="s">
        <v>26</v>
      </c>
      <c r="W105" s="22" t="s">
        <v>73</v>
      </c>
      <c r="X105" s="6">
        <f t="shared" si="7"/>
        <v>1</v>
      </c>
      <c r="Y105" s="22"/>
      <c r="Z105" s="22"/>
    </row>
    <row r="106" spans="1:26" ht="20.25" customHeight="1" x14ac:dyDescent="0.25">
      <c r="A106" s="9">
        <v>97</v>
      </c>
      <c r="B106" s="11">
        <v>1141</v>
      </c>
      <c r="C106" s="16">
        <v>45058</v>
      </c>
      <c r="D106" s="16">
        <v>45063</v>
      </c>
      <c r="E106" s="19">
        <v>45072</v>
      </c>
      <c r="F106" s="13" t="str">
        <f t="shared" si="9"/>
        <v>1141/2023</v>
      </c>
      <c r="G106" s="188">
        <f t="shared" si="8"/>
        <v>45072</v>
      </c>
      <c r="H106" s="11" t="s">
        <v>309</v>
      </c>
      <c r="I106" s="22">
        <v>7451434395</v>
      </c>
      <c r="J106" s="83">
        <v>5000000</v>
      </c>
      <c r="K106" s="46">
        <v>0.02</v>
      </c>
      <c r="L106" s="31" t="s">
        <v>23</v>
      </c>
      <c r="M106" s="31" t="s">
        <v>43</v>
      </c>
      <c r="N106" s="7" t="s">
        <v>66</v>
      </c>
      <c r="O106" s="63" t="s">
        <v>93</v>
      </c>
      <c r="P106" s="32" t="s">
        <v>116</v>
      </c>
      <c r="Q106" s="7" t="s">
        <v>21</v>
      </c>
      <c r="R106" s="7" t="s">
        <v>30</v>
      </c>
      <c r="S106" s="21" t="e">
        <f>РЕЕСТР!#REF!</f>
        <v>#REF!</v>
      </c>
      <c r="T106" s="166" t="e">
        <f>VLOOKUP(I106,РЕЕСТР!C38:K160,13,0)</f>
        <v>#REF!</v>
      </c>
      <c r="U106" s="32" t="e">
        <f>VLOOKUP(I106,РЕЕСТР!C38:H245,10,0)</f>
        <v>#REF!</v>
      </c>
      <c r="V106" s="12" t="s">
        <v>120</v>
      </c>
      <c r="W106" s="22" t="s">
        <v>73</v>
      </c>
      <c r="X106" s="6">
        <f t="shared" si="7"/>
        <v>1</v>
      </c>
      <c r="Y106" s="22"/>
      <c r="Z106" s="22"/>
    </row>
    <row r="107" spans="1:26" ht="20.25" customHeight="1" x14ac:dyDescent="0.25">
      <c r="A107" s="9">
        <v>98</v>
      </c>
      <c r="B107" s="11">
        <v>1142</v>
      </c>
      <c r="C107" s="16">
        <v>45068</v>
      </c>
      <c r="D107" s="16">
        <v>45069</v>
      </c>
      <c r="E107" s="19">
        <v>45072</v>
      </c>
      <c r="F107" s="13" t="str">
        <f t="shared" si="9"/>
        <v>1142/2023</v>
      </c>
      <c r="G107" s="188">
        <f t="shared" si="8"/>
        <v>45072</v>
      </c>
      <c r="H107" s="11" t="s">
        <v>280</v>
      </c>
      <c r="I107" s="22">
        <v>7455002406</v>
      </c>
      <c r="J107" s="83">
        <v>4000000</v>
      </c>
      <c r="K107" s="61">
        <v>3.7499999999999999E-2</v>
      </c>
      <c r="L107" s="31" t="s">
        <v>23</v>
      </c>
      <c r="M107" s="31" t="s">
        <v>43</v>
      </c>
      <c r="N107" s="7" t="s">
        <v>66</v>
      </c>
      <c r="O107" s="63"/>
      <c r="P107" s="32" t="s">
        <v>116</v>
      </c>
      <c r="Q107" s="7" t="s">
        <v>21</v>
      </c>
      <c r="R107" s="7" t="s">
        <v>53</v>
      </c>
      <c r="S107" s="21" t="e">
        <f>РЕЕСТР!#REF!</f>
        <v>#REF!</v>
      </c>
      <c r="T107" s="166" t="e">
        <f>VLOOKUP(I107,РЕЕСТР!C39:K160,13,0)</f>
        <v>#REF!</v>
      </c>
      <c r="U107" s="32" t="e">
        <f>VLOOKUP(I107,РЕЕСТР!C39:H246,10,0)</f>
        <v>#REF!</v>
      </c>
      <c r="V107" s="12" t="s">
        <v>26</v>
      </c>
      <c r="W107" s="22" t="s">
        <v>73</v>
      </c>
      <c r="X107" s="6">
        <f t="shared" si="7"/>
        <v>1</v>
      </c>
      <c r="Y107" s="22"/>
      <c r="Z107" s="22"/>
    </row>
    <row r="108" spans="1:26" ht="20.25" customHeight="1" x14ac:dyDescent="0.25">
      <c r="A108" s="9">
        <v>99</v>
      </c>
      <c r="B108" s="11">
        <v>1143</v>
      </c>
      <c r="C108" s="16">
        <v>45065</v>
      </c>
      <c r="D108" s="16">
        <v>45069</v>
      </c>
      <c r="E108" s="17">
        <v>45075</v>
      </c>
      <c r="F108" s="13" t="str">
        <f t="shared" si="9"/>
        <v>1143/2023</v>
      </c>
      <c r="G108" s="188">
        <f t="shared" si="8"/>
        <v>45075</v>
      </c>
      <c r="H108" s="11" t="s">
        <v>312</v>
      </c>
      <c r="I108" s="81">
        <v>741307920847</v>
      </c>
      <c r="J108" s="83">
        <v>500000</v>
      </c>
      <c r="K108" s="46">
        <v>5.7500000000000002E-2</v>
      </c>
      <c r="L108" s="31" t="s">
        <v>23</v>
      </c>
      <c r="M108" s="31" t="s">
        <v>43</v>
      </c>
      <c r="N108" s="7" t="s">
        <v>66</v>
      </c>
      <c r="O108" s="63" t="s">
        <v>231</v>
      </c>
      <c r="P108" s="32" t="s">
        <v>116</v>
      </c>
      <c r="Q108" s="7" t="s">
        <v>21</v>
      </c>
      <c r="R108" s="7" t="s">
        <v>30</v>
      </c>
      <c r="S108" s="21" t="e">
        <f>РЕЕСТР!#REF!</f>
        <v>#REF!</v>
      </c>
      <c r="T108" s="166" t="e">
        <f>VLOOKUP(I108,РЕЕСТР!C40:K161,13,0)</f>
        <v>#REF!</v>
      </c>
      <c r="U108" s="32" t="e">
        <f>VLOOKUP(I108,РЕЕСТР!C40:H247,10,0)</f>
        <v>#REF!</v>
      </c>
      <c r="V108" s="12" t="s">
        <v>26</v>
      </c>
      <c r="W108" s="22" t="s">
        <v>73</v>
      </c>
      <c r="X108" s="6">
        <f t="shared" si="7"/>
        <v>1</v>
      </c>
      <c r="Y108" s="22"/>
      <c r="Z108" s="22"/>
    </row>
    <row r="109" spans="1:26" ht="20.25" customHeight="1" x14ac:dyDescent="0.25">
      <c r="A109" s="9">
        <v>100</v>
      </c>
      <c r="B109" s="11">
        <v>1144</v>
      </c>
      <c r="C109" s="16">
        <v>45068</v>
      </c>
      <c r="D109" s="16">
        <v>45069</v>
      </c>
      <c r="E109" s="17">
        <v>45076</v>
      </c>
      <c r="F109" s="13" t="str">
        <f t="shared" si="9"/>
        <v>1144/2023</v>
      </c>
      <c r="G109" s="188">
        <f t="shared" si="8"/>
        <v>45076</v>
      </c>
      <c r="H109" s="11" t="s">
        <v>318</v>
      </c>
      <c r="I109" s="81">
        <v>745008737671</v>
      </c>
      <c r="J109" s="83">
        <v>500000</v>
      </c>
      <c r="K109" s="61">
        <v>6.5000000000000002E-2</v>
      </c>
      <c r="L109" s="31" t="s">
        <v>23</v>
      </c>
      <c r="M109" s="31" t="s">
        <v>52</v>
      </c>
      <c r="N109" s="7" t="s">
        <v>66</v>
      </c>
      <c r="O109" s="63"/>
      <c r="P109" s="32" t="s">
        <v>116</v>
      </c>
      <c r="Q109" s="7" t="s">
        <v>21</v>
      </c>
      <c r="R109" s="7" t="s">
        <v>30</v>
      </c>
      <c r="S109" s="21" t="e">
        <f>РЕЕСТР!#REF!</f>
        <v>#REF!</v>
      </c>
      <c r="T109" s="166" t="e">
        <f>VLOOKUP(I109,РЕЕСТР!C41:K162,13,0)</f>
        <v>#REF!</v>
      </c>
      <c r="U109" s="32" t="e">
        <f>VLOOKUP(I109,РЕЕСТР!C41:H248,10,0)</f>
        <v>#REF!</v>
      </c>
      <c r="V109" s="12" t="s">
        <v>97</v>
      </c>
      <c r="W109" s="22" t="s">
        <v>73</v>
      </c>
      <c r="X109" s="6">
        <f t="shared" si="7"/>
        <v>1</v>
      </c>
      <c r="Y109" s="22" t="s">
        <v>365</v>
      </c>
      <c r="Z109" s="22" t="s">
        <v>329</v>
      </c>
    </row>
    <row r="110" spans="1:26" ht="20.25" customHeight="1" x14ac:dyDescent="0.25">
      <c r="A110" s="9">
        <v>101</v>
      </c>
      <c r="B110" s="11">
        <v>1145</v>
      </c>
      <c r="C110" s="16">
        <v>45069</v>
      </c>
      <c r="D110" s="16">
        <v>45070</v>
      </c>
      <c r="E110" s="17">
        <v>45076</v>
      </c>
      <c r="F110" s="13" t="str">
        <f t="shared" si="9"/>
        <v>1145/2023</v>
      </c>
      <c r="G110" s="169">
        <v>45090</v>
      </c>
      <c r="H110" s="168" t="s">
        <v>321</v>
      </c>
      <c r="I110" s="22">
        <v>7447059800</v>
      </c>
      <c r="J110" s="170">
        <v>5000000</v>
      </c>
      <c r="K110" s="61">
        <v>6.5000000000000002E-2</v>
      </c>
      <c r="L110" s="31" t="s">
        <v>23</v>
      </c>
      <c r="M110" s="31" t="s">
        <v>52</v>
      </c>
      <c r="N110" s="7" t="s">
        <v>66</v>
      </c>
      <c r="O110" s="63"/>
      <c r="P110" s="32" t="s">
        <v>116</v>
      </c>
      <c r="Q110" s="7" t="s">
        <v>25</v>
      </c>
      <c r="R110" s="7" t="s">
        <v>53</v>
      </c>
      <c r="S110" s="21" t="e">
        <f>РЕЕСТР!#REF!</f>
        <v>#REF!</v>
      </c>
      <c r="T110" s="166" t="e">
        <f>VLOOKUP(I110,РЕЕСТР!C42:K163,13,0)</f>
        <v>#REF!</v>
      </c>
      <c r="U110" s="32" t="e">
        <f>VLOOKUP(I110,РЕЕСТР!C42:H249,10,0)</f>
        <v>#REF!</v>
      </c>
      <c r="V110" s="12" t="s">
        <v>26</v>
      </c>
      <c r="W110" s="22" t="s">
        <v>73</v>
      </c>
      <c r="X110" s="6">
        <f t="shared" si="7"/>
        <v>1</v>
      </c>
      <c r="Y110" s="22"/>
      <c r="Z110" s="22"/>
    </row>
    <row r="111" spans="1:26" ht="20.25" customHeight="1" x14ac:dyDescent="0.25">
      <c r="A111" s="9">
        <v>102</v>
      </c>
      <c r="B111" s="11">
        <v>1146</v>
      </c>
      <c r="C111" s="16">
        <v>45071</v>
      </c>
      <c r="D111" s="16">
        <v>45075</v>
      </c>
      <c r="E111" s="17">
        <v>45076</v>
      </c>
      <c r="F111" s="13" t="str">
        <f t="shared" si="9"/>
        <v>1146/2023</v>
      </c>
      <c r="G111" s="188">
        <f t="shared" si="8"/>
        <v>45076</v>
      </c>
      <c r="H111" s="11" t="s">
        <v>314</v>
      </c>
      <c r="I111" s="22">
        <v>7455024135</v>
      </c>
      <c r="J111" s="83">
        <v>5000000</v>
      </c>
      <c r="K111" s="46">
        <v>3.7499999999999999E-2</v>
      </c>
      <c r="L111" s="31" t="s">
        <v>23</v>
      </c>
      <c r="M111" s="31" t="s">
        <v>43</v>
      </c>
      <c r="N111" s="7" t="s">
        <v>66</v>
      </c>
      <c r="O111" s="63"/>
      <c r="P111" s="32" t="s">
        <v>116</v>
      </c>
      <c r="Q111" s="7" t="s">
        <v>25</v>
      </c>
      <c r="R111" s="7" t="s">
        <v>30</v>
      </c>
      <c r="S111" s="21" t="e">
        <f>РЕЕСТР!#REF!</f>
        <v>#REF!</v>
      </c>
      <c r="T111" s="166" t="e">
        <f>VLOOKUP(I111,РЕЕСТР!C43:K164,13,0)</f>
        <v>#REF!</v>
      </c>
      <c r="U111" s="32" t="e">
        <f>VLOOKUP(I111,РЕЕСТР!C43:H250,10,0)</f>
        <v>#REF!</v>
      </c>
      <c r="V111" s="12" t="s">
        <v>28</v>
      </c>
      <c r="W111" s="22" t="s">
        <v>73</v>
      </c>
      <c r="X111" s="6">
        <f t="shared" si="7"/>
        <v>1</v>
      </c>
      <c r="Y111" s="22"/>
      <c r="Z111" s="22"/>
    </row>
    <row r="112" spans="1:26" ht="20.25" customHeight="1" x14ac:dyDescent="0.25">
      <c r="A112" s="9">
        <v>103</v>
      </c>
      <c r="B112" s="11">
        <v>1147</v>
      </c>
      <c r="C112" s="16">
        <v>45058</v>
      </c>
      <c r="D112" s="16">
        <v>45058</v>
      </c>
      <c r="E112" s="17">
        <v>45076</v>
      </c>
      <c r="F112" s="13" t="str">
        <f t="shared" si="9"/>
        <v>1147/2023</v>
      </c>
      <c r="G112" s="188">
        <f t="shared" si="8"/>
        <v>45076</v>
      </c>
      <c r="H112" s="11" t="s">
        <v>202</v>
      </c>
      <c r="I112" s="22">
        <v>7415098772</v>
      </c>
      <c r="J112" s="83">
        <v>2700000</v>
      </c>
      <c r="K112" s="46">
        <v>3.7499999999999999E-2</v>
      </c>
      <c r="L112" s="31" t="s">
        <v>23</v>
      </c>
      <c r="M112" s="31" t="s">
        <v>43</v>
      </c>
      <c r="N112" s="7" t="s">
        <v>66</v>
      </c>
      <c r="O112" s="63"/>
      <c r="P112" s="32" t="s">
        <v>116</v>
      </c>
      <c r="Q112" s="7" t="s">
        <v>21</v>
      </c>
      <c r="R112" s="7" t="s">
        <v>30</v>
      </c>
      <c r="S112" s="21" t="e">
        <f>РЕЕСТР!#REF!</f>
        <v>#REF!</v>
      </c>
      <c r="T112" s="166" t="e">
        <f>VLOOKUP(I112,РЕЕСТР!C44:K165,13,0)</f>
        <v>#REF!</v>
      </c>
      <c r="U112" s="32" t="e">
        <f>VLOOKUP(I112,РЕЕСТР!C44:H251,10,0)</f>
        <v>#REF!</v>
      </c>
      <c r="V112" s="12" t="s">
        <v>97</v>
      </c>
      <c r="W112" s="22" t="s">
        <v>73</v>
      </c>
      <c r="X112" s="6">
        <f t="shared" si="7"/>
        <v>1</v>
      </c>
      <c r="Y112" s="22" t="s">
        <v>363</v>
      </c>
      <c r="Z112" s="22" t="s">
        <v>366</v>
      </c>
    </row>
    <row r="113" spans="1:26" ht="20.25" customHeight="1" x14ac:dyDescent="0.25">
      <c r="A113" s="9">
        <v>104</v>
      </c>
      <c r="B113" s="11">
        <v>1148</v>
      </c>
      <c r="C113" s="16">
        <v>45071</v>
      </c>
      <c r="D113" s="16">
        <v>45075</v>
      </c>
      <c r="E113" s="17">
        <v>45076</v>
      </c>
      <c r="F113" s="13" t="str">
        <f t="shared" si="9"/>
        <v>1148/2023</v>
      </c>
      <c r="G113" s="188">
        <f t="shared" si="8"/>
        <v>45076</v>
      </c>
      <c r="H113" s="11" t="s">
        <v>276</v>
      </c>
      <c r="I113" s="22">
        <v>7424029983</v>
      </c>
      <c r="J113" s="83">
        <v>3000000</v>
      </c>
      <c r="K113" s="46">
        <v>0.05</v>
      </c>
      <c r="L113" s="31" t="s">
        <v>23</v>
      </c>
      <c r="M113" s="31" t="s">
        <v>43</v>
      </c>
      <c r="N113" s="7" t="s">
        <v>66</v>
      </c>
      <c r="O113" s="63"/>
      <c r="P113" s="32" t="s">
        <v>116</v>
      </c>
      <c r="Q113" s="7" t="s">
        <v>21</v>
      </c>
      <c r="R113" s="7" t="s">
        <v>30</v>
      </c>
      <c r="S113" s="21" t="e">
        <f>РЕЕСТР!#REF!</f>
        <v>#REF!</v>
      </c>
      <c r="T113" s="166" t="e">
        <f>VLOOKUP(I113,РЕЕСТР!C45:K166,13,0)</f>
        <v>#REF!</v>
      </c>
      <c r="U113" s="32" t="e">
        <f>VLOOKUP(I113,РЕЕСТР!C45:H252,10,0)</f>
        <v>#REF!</v>
      </c>
      <c r="V113" s="12" t="s">
        <v>29</v>
      </c>
      <c r="W113" s="22" t="s">
        <v>73</v>
      </c>
      <c r="X113" s="6">
        <f t="shared" si="7"/>
        <v>1</v>
      </c>
      <c r="Y113" s="22"/>
      <c r="Z113" s="22"/>
    </row>
    <row r="114" spans="1:26" ht="20.25" customHeight="1" x14ac:dyDescent="0.25">
      <c r="A114" s="9">
        <v>105</v>
      </c>
      <c r="B114" s="11">
        <v>1149</v>
      </c>
      <c r="C114" s="16">
        <v>45071</v>
      </c>
      <c r="D114" s="16">
        <v>45072</v>
      </c>
      <c r="E114" s="17">
        <v>45077</v>
      </c>
      <c r="F114" s="13" t="str">
        <f t="shared" si="9"/>
        <v>1149/2023</v>
      </c>
      <c r="G114" s="188">
        <f t="shared" si="8"/>
        <v>45077</v>
      </c>
      <c r="H114" s="11" t="s">
        <v>322</v>
      </c>
      <c r="I114" s="82" t="s">
        <v>323</v>
      </c>
      <c r="J114" s="83">
        <v>4000000</v>
      </c>
      <c r="K114" s="46">
        <v>6.5000000000000002E-2</v>
      </c>
      <c r="L114" s="31" t="s">
        <v>23</v>
      </c>
      <c r="M114" s="31" t="s">
        <v>52</v>
      </c>
      <c r="N114" s="7" t="s">
        <v>66</v>
      </c>
      <c r="O114" s="63"/>
      <c r="P114" s="32" t="s">
        <v>116</v>
      </c>
      <c r="Q114" s="7" t="s">
        <v>25</v>
      </c>
      <c r="R114" s="7" t="s">
        <v>30</v>
      </c>
      <c r="S114" s="21" t="e">
        <f>РЕЕСТР!#REF!</f>
        <v>#REF!</v>
      </c>
      <c r="T114" s="166" t="e">
        <f>VLOOKUP(I114,РЕЕСТР!C46:K167,13,0)</f>
        <v>#REF!</v>
      </c>
      <c r="U114" s="32" t="e">
        <f>VLOOKUP(I114,РЕЕСТР!C46:H253,10,0)</f>
        <v>#REF!</v>
      </c>
      <c r="V114" s="12" t="s">
        <v>28</v>
      </c>
      <c r="W114" s="22" t="s">
        <v>73</v>
      </c>
      <c r="X114" s="6">
        <f t="shared" si="7"/>
        <v>1</v>
      </c>
      <c r="Y114" s="22" t="s">
        <v>328</v>
      </c>
      <c r="Z114" s="22" t="s">
        <v>329</v>
      </c>
    </row>
    <row r="115" spans="1:26" ht="20.25" customHeight="1" x14ac:dyDescent="0.25">
      <c r="A115" s="9">
        <v>106</v>
      </c>
      <c r="B115" s="11">
        <v>1150</v>
      </c>
      <c r="C115" s="16">
        <v>45062</v>
      </c>
      <c r="D115" s="16">
        <v>45068</v>
      </c>
      <c r="E115" s="17">
        <v>45078</v>
      </c>
      <c r="F115" s="13" t="str">
        <f t="shared" si="9"/>
        <v>1150/2023</v>
      </c>
      <c r="G115" s="188">
        <f t="shared" si="8"/>
        <v>45078</v>
      </c>
      <c r="H115" s="11" t="s">
        <v>334</v>
      </c>
      <c r="I115" s="81">
        <v>745300795834</v>
      </c>
      <c r="J115" s="83">
        <v>200000</v>
      </c>
      <c r="K115" s="46">
        <v>7.4999999999999997E-2</v>
      </c>
      <c r="L115" s="31" t="s">
        <v>23</v>
      </c>
      <c r="M115" s="31" t="s">
        <v>43</v>
      </c>
      <c r="N115" s="7" t="s">
        <v>66</v>
      </c>
      <c r="O115" s="7"/>
      <c r="P115" s="7" t="s">
        <v>116</v>
      </c>
      <c r="Q115" s="7" t="s">
        <v>21</v>
      </c>
      <c r="R115" s="7" t="s">
        <v>30</v>
      </c>
      <c r="S115" s="21" t="e">
        <f>РЕЕСТР!#REF!</f>
        <v>#REF!</v>
      </c>
      <c r="T115" s="166" t="e">
        <f>VLOOKUP(I115,РЕЕСТР!C47:K168,13,0)</f>
        <v>#REF!</v>
      </c>
      <c r="U115" s="32" t="e">
        <f>VLOOKUP(I115,РЕЕСТР!C47:H254,10,0)</f>
        <v>#REF!</v>
      </c>
      <c r="V115" s="12" t="s">
        <v>120</v>
      </c>
      <c r="W115" s="22" t="s">
        <v>73</v>
      </c>
      <c r="X115" s="6">
        <f t="shared" si="7"/>
        <v>1</v>
      </c>
      <c r="Y115" s="22"/>
      <c r="Z115" s="22"/>
    </row>
    <row r="116" spans="1:26" ht="20.25" customHeight="1" x14ac:dyDescent="0.25">
      <c r="A116" s="9">
        <v>107</v>
      </c>
      <c r="B116" s="11">
        <v>1151</v>
      </c>
      <c r="C116" s="16">
        <v>45075</v>
      </c>
      <c r="D116" s="16">
        <v>45077</v>
      </c>
      <c r="E116" s="17">
        <v>45079</v>
      </c>
      <c r="F116" s="13" t="str">
        <f t="shared" si="9"/>
        <v>1151/2023</v>
      </c>
      <c r="G116" s="188">
        <f t="shared" si="8"/>
        <v>45079</v>
      </c>
      <c r="H116" s="11" t="s">
        <v>103</v>
      </c>
      <c r="I116" s="22">
        <v>7415087026</v>
      </c>
      <c r="J116" s="83">
        <v>5000000</v>
      </c>
      <c r="K116" s="46">
        <v>3.7499999999999999E-2</v>
      </c>
      <c r="L116" s="31" t="s">
        <v>23</v>
      </c>
      <c r="M116" s="31" t="s">
        <v>43</v>
      </c>
      <c r="N116" s="7" t="s">
        <v>66</v>
      </c>
      <c r="O116" s="63"/>
      <c r="P116" s="7" t="s">
        <v>116</v>
      </c>
      <c r="Q116" s="7" t="s">
        <v>25</v>
      </c>
      <c r="R116" s="7" t="s">
        <v>53</v>
      </c>
      <c r="S116" s="21" t="e">
        <f>РЕЕСТР!#REF!</f>
        <v>#REF!</v>
      </c>
      <c r="T116" s="166" t="e">
        <f>VLOOKUP(I116,РЕЕСТР!C48:K169,13,0)</f>
        <v>#REF!</v>
      </c>
      <c r="U116" s="32" t="e">
        <f>VLOOKUP(I116,РЕЕСТР!C48:H255,10,0)</f>
        <v>#REF!</v>
      </c>
      <c r="V116" s="12" t="s">
        <v>29</v>
      </c>
      <c r="W116" s="22" t="s">
        <v>73</v>
      </c>
      <c r="X116" s="6">
        <f t="shared" si="7"/>
        <v>1</v>
      </c>
      <c r="Y116" s="22"/>
      <c r="Z116" s="22"/>
    </row>
    <row r="117" spans="1:26" ht="20.25" customHeight="1" x14ac:dyDescent="0.25">
      <c r="A117" s="9">
        <v>108</v>
      </c>
      <c r="B117" s="11">
        <v>1152</v>
      </c>
      <c r="C117" s="16">
        <v>45076</v>
      </c>
      <c r="D117" s="16">
        <v>45078</v>
      </c>
      <c r="E117" s="17">
        <v>45079</v>
      </c>
      <c r="F117" s="13" t="str">
        <f t="shared" si="9"/>
        <v>1152/2023</v>
      </c>
      <c r="G117" s="188">
        <f t="shared" si="8"/>
        <v>45079</v>
      </c>
      <c r="H117" s="11" t="s">
        <v>226</v>
      </c>
      <c r="I117" s="81">
        <v>742802556746</v>
      </c>
      <c r="J117" s="83">
        <v>100000</v>
      </c>
      <c r="K117" s="46">
        <v>3.7499999999999999E-2</v>
      </c>
      <c r="L117" s="31" t="s">
        <v>23</v>
      </c>
      <c r="M117" s="31" t="s">
        <v>43</v>
      </c>
      <c r="N117" s="7" t="s">
        <v>65</v>
      </c>
      <c r="O117" s="7"/>
      <c r="P117" s="7" t="s">
        <v>116</v>
      </c>
      <c r="Q117" s="7" t="s">
        <v>21</v>
      </c>
      <c r="R117" s="7" t="s">
        <v>30</v>
      </c>
      <c r="S117" s="21" t="e">
        <f>РЕЕСТР!#REF!</f>
        <v>#REF!</v>
      </c>
      <c r="T117" s="166" t="e">
        <f>VLOOKUP(I117,РЕЕСТР!C49:K170,13,0)</f>
        <v>#REF!</v>
      </c>
      <c r="U117" s="32" t="e">
        <f>VLOOKUP(I117,РЕЕСТР!C49:H256,10,0)</f>
        <v>#REF!</v>
      </c>
      <c r="V117" s="12" t="s">
        <v>28</v>
      </c>
      <c r="W117" s="22" t="s">
        <v>73</v>
      </c>
      <c r="X117" s="6">
        <f t="shared" si="7"/>
        <v>1</v>
      </c>
      <c r="Y117" s="22"/>
      <c r="Z117" s="22"/>
    </row>
    <row r="118" spans="1:26" ht="20.25" customHeight="1" x14ac:dyDescent="0.25">
      <c r="A118" s="9">
        <v>109</v>
      </c>
      <c r="B118" s="11">
        <v>1153</v>
      </c>
      <c r="C118" s="16">
        <v>45078</v>
      </c>
      <c r="D118" s="16">
        <v>45078</v>
      </c>
      <c r="E118" s="17">
        <v>45082</v>
      </c>
      <c r="F118" s="13" t="str">
        <f t="shared" si="9"/>
        <v>1153/2023</v>
      </c>
      <c r="G118" s="188">
        <f t="shared" si="8"/>
        <v>45082</v>
      </c>
      <c r="H118" s="220" t="s">
        <v>255</v>
      </c>
      <c r="I118" s="81">
        <v>742402371892</v>
      </c>
      <c r="J118" s="83">
        <v>120000</v>
      </c>
      <c r="K118" s="46">
        <v>7.4999999999999997E-2</v>
      </c>
      <c r="L118" s="31" t="s">
        <v>23</v>
      </c>
      <c r="M118" s="31" t="s">
        <v>43</v>
      </c>
      <c r="N118" s="7" t="s">
        <v>65</v>
      </c>
      <c r="O118" s="7"/>
      <c r="P118" s="7" t="s">
        <v>116</v>
      </c>
      <c r="Q118" s="7" t="s">
        <v>21</v>
      </c>
      <c r="R118" s="7" t="s">
        <v>30</v>
      </c>
      <c r="S118" s="21" t="e">
        <f>РЕЕСТР!#REF!</f>
        <v>#REF!</v>
      </c>
      <c r="T118" s="166" t="e">
        <f>VLOOKUP(I118,РЕЕСТР!C50:K171,13,0)</f>
        <v>#REF!</v>
      </c>
      <c r="U118" s="32" t="e">
        <f>VLOOKUP(I118,РЕЕСТР!C50:H257,10,0)</f>
        <v>#REF!</v>
      </c>
      <c r="V118" s="12" t="s">
        <v>97</v>
      </c>
      <c r="W118" s="22" t="s">
        <v>73</v>
      </c>
      <c r="X118" s="6">
        <f t="shared" si="7"/>
        <v>1</v>
      </c>
      <c r="Y118" s="22" t="s">
        <v>367</v>
      </c>
      <c r="Z118" s="22"/>
    </row>
    <row r="119" spans="1:26" ht="20.25" customHeight="1" x14ac:dyDescent="0.25">
      <c r="A119" s="9">
        <v>110</v>
      </c>
      <c r="B119" s="11">
        <v>1154</v>
      </c>
      <c r="C119" s="16">
        <v>45075</v>
      </c>
      <c r="D119" s="16">
        <v>45077</v>
      </c>
      <c r="E119" s="17">
        <v>45085</v>
      </c>
      <c r="F119" s="13" t="str">
        <f t="shared" si="9"/>
        <v>1154/2023</v>
      </c>
      <c r="G119" s="188">
        <f t="shared" si="8"/>
        <v>45085</v>
      </c>
      <c r="H119" s="11" t="s">
        <v>274</v>
      </c>
      <c r="I119" s="81">
        <v>741003303578</v>
      </c>
      <c r="J119" s="83">
        <v>1400000</v>
      </c>
      <c r="K119" s="46">
        <v>6.5000000000000002E-2</v>
      </c>
      <c r="L119" s="31" t="s">
        <v>23</v>
      </c>
      <c r="M119" s="31" t="s">
        <v>52</v>
      </c>
      <c r="N119" s="7" t="s">
        <v>66</v>
      </c>
      <c r="O119" s="7"/>
      <c r="P119" s="7" t="s">
        <v>116</v>
      </c>
      <c r="Q119" s="7" t="s">
        <v>21</v>
      </c>
      <c r="R119" s="7" t="s">
        <v>30</v>
      </c>
      <c r="S119" s="21" t="e">
        <f>РЕЕСТР!#REF!</f>
        <v>#REF!</v>
      </c>
      <c r="T119" s="166" t="e">
        <f>VLOOKUP(I119,РЕЕСТР!C51:K172,13,0)</f>
        <v>#REF!</v>
      </c>
      <c r="U119" s="32" t="e">
        <f>VLOOKUP(I119,РЕЕСТР!C51:H258,10,0)</f>
        <v>#REF!</v>
      </c>
      <c r="V119" s="12" t="s">
        <v>120</v>
      </c>
      <c r="W119" s="22" t="s">
        <v>73</v>
      </c>
      <c r="X119" s="6">
        <f t="shared" si="7"/>
        <v>1</v>
      </c>
      <c r="Y119" s="22" t="s">
        <v>364</v>
      </c>
      <c r="Z119" s="22" t="s">
        <v>329</v>
      </c>
    </row>
    <row r="120" spans="1:26" ht="20.25" customHeight="1" x14ac:dyDescent="0.25">
      <c r="A120" s="9">
        <v>111</v>
      </c>
      <c r="B120" s="11">
        <v>1155</v>
      </c>
      <c r="C120" s="16">
        <v>45078</v>
      </c>
      <c r="D120" s="16">
        <v>45079</v>
      </c>
      <c r="E120" s="17">
        <v>45085</v>
      </c>
      <c r="F120" s="13" t="str">
        <f t="shared" si="9"/>
        <v>1155/2023</v>
      </c>
      <c r="G120" s="188">
        <f t="shared" si="8"/>
        <v>45085</v>
      </c>
      <c r="H120" s="11" t="s">
        <v>241</v>
      </c>
      <c r="I120" s="22">
        <v>7453253404</v>
      </c>
      <c r="J120" s="83">
        <v>3000000</v>
      </c>
      <c r="K120" s="46">
        <v>6.5000000000000002E-2</v>
      </c>
      <c r="L120" s="31" t="s">
        <v>23</v>
      </c>
      <c r="M120" s="31" t="s">
        <v>52</v>
      </c>
      <c r="N120" s="7" t="s">
        <v>66</v>
      </c>
      <c r="O120" s="7"/>
      <c r="P120" s="7" t="s">
        <v>116</v>
      </c>
      <c r="Q120" s="7" t="s">
        <v>21</v>
      </c>
      <c r="R120" s="7" t="s">
        <v>30</v>
      </c>
      <c r="S120" s="21" t="e">
        <f>РЕЕСТР!#REF!</f>
        <v>#REF!</v>
      </c>
      <c r="T120" s="166" t="e">
        <f>VLOOKUP(I120,РЕЕСТР!C52:K173,13,0)</f>
        <v>#REF!</v>
      </c>
      <c r="U120" s="32" t="e">
        <f>VLOOKUP(I120,РЕЕСТР!C52:H259,10,0)</f>
        <v>#REF!</v>
      </c>
      <c r="V120" s="12" t="s">
        <v>26</v>
      </c>
      <c r="W120" s="22" t="s">
        <v>73</v>
      </c>
      <c r="X120" s="6">
        <f t="shared" si="7"/>
        <v>1</v>
      </c>
      <c r="Y120" s="22"/>
      <c r="Z120" s="22"/>
    </row>
    <row r="121" spans="1:26" ht="20.25" customHeight="1" x14ac:dyDescent="0.25">
      <c r="A121" s="9">
        <v>112</v>
      </c>
      <c r="B121" s="11">
        <v>1156</v>
      </c>
      <c r="C121" s="16">
        <v>45082</v>
      </c>
      <c r="D121" s="16">
        <v>45084</v>
      </c>
      <c r="E121" s="17">
        <v>45085</v>
      </c>
      <c r="F121" s="13" t="str">
        <f t="shared" si="9"/>
        <v>1156/2023</v>
      </c>
      <c r="G121" s="188">
        <f t="shared" si="8"/>
        <v>45085</v>
      </c>
      <c r="H121" s="11" t="s">
        <v>278</v>
      </c>
      <c r="I121" s="22">
        <v>7455018741</v>
      </c>
      <c r="J121" s="83">
        <v>5000000</v>
      </c>
      <c r="K121" s="46">
        <v>3.7499999999999999E-2</v>
      </c>
      <c r="L121" s="31" t="s">
        <v>23</v>
      </c>
      <c r="M121" s="31" t="s">
        <v>43</v>
      </c>
      <c r="N121" s="7" t="s">
        <v>66</v>
      </c>
      <c r="O121" s="63"/>
      <c r="P121" s="7" t="s">
        <v>116</v>
      </c>
      <c r="Q121" s="7" t="s">
        <v>25</v>
      </c>
      <c r="R121" s="7" t="s">
        <v>30</v>
      </c>
      <c r="S121" s="21" t="e">
        <f>РЕЕСТР!#REF!</f>
        <v>#REF!</v>
      </c>
      <c r="T121" s="166" t="e">
        <f>VLOOKUP(I121,РЕЕСТР!C53:K174,13,0)</f>
        <v>#REF!</v>
      </c>
      <c r="U121" s="32" t="e">
        <f>VLOOKUP(I121,РЕЕСТР!C53:H260,10,0)</f>
        <v>#REF!</v>
      </c>
      <c r="V121" s="12" t="s">
        <v>31</v>
      </c>
      <c r="W121" s="22" t="s">
        <v>73</v>
      </c>
      <c r="X121" s="6">
        <f t="shared" si="7"/>
        <v>1</v>
      </c>
      <c r="Y121" s="22"/>
      <c r="Z121" s="22"/>
    </row>
    <row r="122" spans="1:26" ht="20.25" customHeight="1" x14ac:dyDescent="0.25">
      <c r="A122" s="9">
        <v>113</v>
      </c>
      <c r="B122" s="11">
        <v>1157</v>
      </c>
      <c r="C122" s="16">
        <v>45083</v>
      </c>
      <c r="D122" s="16">
        <v>45085</v>
      </c>
      <c r="E122" s="17">
        <v>45086</v>
      </c>
      <c r="F122" s="13" t="str">
        <f t="shared" si="9"/>
        <v>1157/2023</v>
      </c>
      <c r="G122" s="188">
        <f t="shared" si="8"/>
        <v>45086</v>
      </c>
      <c r="H122" s="11" t="s">
        <v>284</v>
      </c>
      <c r="I122" s="22">
        <v>7415021346</v>
      </c>
      <c r="J122" s="83">
        <v>5000000</v>
      </c>
      <c r="K122" s="46">
        <v>3.7499999999999999E-2</v>
      </c>
      <c r="L122" s="31" t="s">
        <v>23</v>
      </c>
      <c r="M122" s="31" t="s">
        <v>43</v>
      </c>
      <c r="N122" s="7" t="s">
        <v>66</v>
      </c>
      <c r="O122" s="63"/>
      <c r="P122" s="7" t="s">
        <v>116</v>
      </c>
      <c r="Q122" s="7" t="s">
        <v>25</v>
      </c>
      <c r="R122" s="7" t="s">
        <v>53</v>
      </c>
      <c r="S122" s="21" t="e">
        <f>РЕЕСТР!#REF!</f>
        <v>#REF!</v>
      </c>
      <c r="T122" s="166" t="e">
        <f>VLOOKUP(I122,РЕЕСТР!C54:K175,13,0)</f>
        <v>#REF!</v>
      </c>
      <c r="U122" s="32" t="e">
        <f>VLOOKUP(I122,РЕЕСТР!C54:H261,10,0)</f>
        <v>#REF!</v>
      </c>
      <c r="V122" s="12" t="s">
        <v>31</v>
      </c>
      <c r="W122" s="22" t="s">
        <v>73</v>
      </c>
      <c r="X122" s="6">
        <f t="shared" si="7"/>
        <v>1</v>
      </c>
      <c r="Y122" s="22"/>
      <c r="Z122" s="22"/>
    </row>
    <row r="123" spans="1:26" ht="20.25" customHeight="1" x14ac:dyDescent="0.25">
      <c r="A123" s="9">
        <v>114</v>
      </c>
      <c r="B123" s="11">
        <v>1158</v>
      </c>
      <c r="C123" s="16">
        <v>45083</v>
      </c>
      <c r="D123" s="16">
        <v>45085</v>
      </c>
      <c r="E123" s="17">
        <v>45086</v>
      </c>
      <c r="F123" s="13" t="str">
        <f t="shared" si="9"/>
        <v>1158/2023</v>
      </c>
      <c r="G123" s="188">
        <f t="shared" si="8"/>
        <v>45086</v>
      </c>
      <c r="H123" s="11" t="s">
        <v>285</v>
      </c>
      <c r="I123" s="22">
        <v>7415037811</v>
      </c>
      <c r="J123" s="83">
        <v>2600000</v>
      </c>
      <c r="K123" s="46">
        <v>3.7499999999999999E-2</v>
      </c>
      <c r="L123" s="31" t="s">
        <v>23</v>
      </c>
      <c r="M123" s="31" t="s">
        <v>43</v>
      </c>
      <c r="N123" s="7" t="s">
        <v>66</v>
      </c>
      <c r="O123" s="63"/>
      <c r="P123" s="7" t="s">
        <v>116</v>
      </c>
      <c r="Q123" s="7" t="s">
        <v>25</v>
      </c>
      <c r="R123" s="7" t="s">
        <v>53</v>
      </c>
      <c r="S123" s="21" t="e">
        <f>РЕЕСТР!#REF!</f>
        <v>#REF!</v>
      </c>
      <c r="T123" s="166" t="e">
        <f>VLOOKUP(I123,РЕЕСТР!C55:K176,13,0)</f>
        <v>#REF!</v>
      </c>
      <c r="U123" s="32" t="e">
        <f>VLOOKUP(I123,РЕЕСТР!C55:H262,10,0)</f>
        <v>#REF!</v>
      </c>
      <c r="V123" s="12" t="s">
        <v>31</v>
      </c>
      <c r="W123" s="22" t="s">
        <v>73</v>
      </c>
      <c r="X123" s="6">
        <f t="shared" si="7"/>
        <v>1</v>
      </c>
      <c r="Y123" s="22"/>
      <c r="Z123" s="22"/>
    </row>
    <row r="124" spans="1:26" ht="20.25" customHeight="1" x14ac:dyDescent="0.25">
      <c r="A124" s="9">
        <v>115</v>
      </c>
      <c r="B124" s="11">
        <v>1159</v>
      </c>
      <c r="C124" s="16">
        <v>45085</v>
      </c>
      <c r="D124" s="16">
        <v>45086</v>
      </c>
      <c r="E124" s="17">
        <v>45090</v>
      </c>
      <c r="F124" s="13" t="str">
        <f t="shared" si="9"/>
        <v>1159/2023</v>
      </c>
      <c r="G124" s="188">
        <f t="shared" si="8"/>
        <v>45090</v>
      </c>
      <c r="H124" s="11" t="s">
        <v>292</v>
      </c>
      <c r="I124" s="22">
        <v>7404070920</v>
      </c>
      <c r="J124" s="83">
        <v>5000000</v>
      </c>
      <c r="K124" s="46">
        <v>3.7499999999999999E-2</v>
      </c>
      <c r="L124" s="31" t="s">
        <v>23</v>
      </c>
      <c r="M124" s="31" t="s">
        <v>43</v>
      </c>
      <c r="N124" s="7" t="s">
        <v>66</v>
      </c>
      <c r="O124" s="7"/>
      <c r="P124" s="7" t="s">
        <v>116</v>
      </c>
      <c r="Q124" s="7" t="s">
        <v>21</v>
      </c>
      <c r="R124" s="7" t="s">
        <v>30</v>
      </c>
      <c r="S124" s="21" t="e">
        <f>РЕЕСТР!#REF!</f>
        <v>#REF!</v>
      </c>
      <c r="T124" s="166" t="e">
        <f>VLOOKUP(I124,РЕЕСТР!C56:K177,13,0)</f>
        <v>#REF!</v>
      </c>
      <c r="U124" s="32" t="e">
        <f>VLOOKUP(I124,РЕЕСТР!C56:H263,10,0)</f>
        <v>#REF!</v>
      </c>
      <c r="V124" s="12" t="s">
        <v>97</v>
      </c>
      <c r="W124" s="22" t="s">
        <v>73</v>
      </c>
      <c r="X124" s="6">
        <f t="shared" si="7"/>
        <v>1</v>
      </c>
      <c r="Y124" s="22" t="s">
        <v>365</v>
      </c>
      <c r="Z124" s="22" t="s">
        <v>366</v>
      </c>
    </row>
    <row r="125" spans="1:26" ht="20.25" customHeight="1" x14ac:dyDescent="0.25">
      <c r="A125" s="9">
        <v>116</v>
      </c>
      <c r="B125" s="11">
        <v>1160</v>
      </c>
      <c r="C125" s="17">
        <v>45084</v>
      </c>
      <c r="D125" s="16">
        <v>45086</v>
      </c>
      <c r="E125" s="17">
        <v>45090</v>
      </c>
      <c r="F125" s="13" t="str">
        <f t="shared" si="9"/>
        <v>1160/2023</v>
      </c>
      <c r="G125" s="188">
        <v>45092</v>
      </c>
      <c r="H125" s="227" t="s">
        <v>348</v>
      </c>
      <c r="I125" s="82" t="s">
        <v>349</v>
      </c>
      <c r="J125" s="83">
        <v>500000</v>
      </c>
      <c r="K125" s="46">
        <v>3.7499999999999999E-2</v>
      </c>
      <c r="L125" s="31" t="s">
        <v>23</v>
      </c>
      <c r="M125" s="31" t="s">
        <v>43</v>
      </c>
      <c r="N125" s="7" t="s">
        <v>65</v>
      </c>
      <c r="O125" s="7" t="s">
        <v>345</v>
      </c>
      <c r="P125" s="7" t="s">
        <v>116</v>
      </c>
      <c r="Q125" s="7" t="s">
        <v>21</v>
      </c>
      <c r="R125" s="7" t="s">
        <v>30</v>
      </c>
      <c r="S125" s="21" t="e">
        <f>РЕЕСТР!#REF!</f>
        <v>#REF!</v>
      </c>
      <c r="T125" s="166" t="e">
        <f>VLOOKUP(I125,РЕЕСТР!C57:K178,13,0)</f>
        <v>#REF!</v>
      </c>
      <c r="U125" s="32" t="e">
        <f>VLOOKUP(I125,РЕЕСТР!C57:H264,10,0)</f>
        <v>#REF!</v>
      </c>
      <c r="V125" s="12" t="s">
        <v>28</v>
      </c>
      <c r="W125" s="22" t="s">
        <v>73</v>
      </c>
      <c r="X125" s="6">
        <v>1</v>
      </c>
      <c r="Y125" s="22"/>
      <c r="Z125" s="22"/>
    </row>
    <row r="126" spans="1:26" ht="20.25" customHeight="1" x14ac:dyDescent="0.25">
      <c r="A126" s="9">
        <v>117</v>
      </c>
      <c r="B126" s="11">
        <v>1161</v>
      </c>
      <c r="C126" s="17">
        <v>45082</v>
      </c>
      <c r="D126" s="16">
        <v>45086</v>
      </c>
      <c r="E126" s="17">
        <v>45092</v>
      </c>
      <c r="F126" s="13" t="str">
        <f t="shared" si="9"/>
        <v>1161/2023</v>
      </c>
      <c r="G126" s="188">
        <f t="shared" si="8"/>
        <v>45092</v>
      </c>
      <c r="H126" s="11" t="s">
        <v>275</v>
      </c>
      <c r="I126" s="22">
        <v>7415106254</v>
      </c>
      <c r="J126" s="83">
        <v>3000000</v>
      </c>
      <c r="K126" s="46">
        <v>3.7499999999999999E-2</v>
      </c>
      <c r="L126" s="31" t="s">
        <v>23</v>
      </c>
      <c r="M126" s="31" t="s">
        <v>43</v>
      </c>
      <c r="N126" s="7" t="s">
        <v>66</v>
      </c>
      <c r="O126" s="7"/>
      <c r="P126" s="7" t="s">
        <v>116</v>
      </c>
      <c r="Q126" s="7" t="s">
        <v>21</v>
      </c>
      <c r="R126" s="7" t="s">
        <v>30</v>
      </c>
      <c r="S126" s="21" t="e">
        <f>РЕЕСТР!#REF!</f>
        <v>#REF!</v>
      </c>
      <c r="T126" s="166" t="e">
        <f>VLOOKUP(I126,РЕЕСТР!C58:K179,13,0)</f>
        <v>#REF!</v>
      </c>
      <c r="U126" s="32" t="e">
        <f>VLOOKUP(I126,РЕЕСТР!C58:H265,10,0)</f>
        <v>#REF!</v>
      </c>
      <c r="V126" s="12" t="s">
        <v>28</v>
      </c>
      <c r="W126" s="22" t="s">
        <v>73</v>
      </c>
      <c r="X126" s="6">
        <v>1</v>
      </c>
      <c r="Y126" s="22"/>
      <c r="Z126" s="22"/>
    </row>
    <row r="127" spans="1:26" ht="20.25" customHeight="1" x14ac:dyDescent="0.25">
      <c r="A127" s="9">
        <v>118</v>
      </c>
      <c r="B127" s="11">
        <v>1162</v>
      </c>
      <c r="C127" s="17">
        <v>45082</v>
      </c>
      <c r="D127" s="16">
        <v>45090</v>
      </c>
      <c r="E127" s="17">
        <v>45092</v>
      </c>
      <c r="F127" s="13" t="str">
        <f t="shared" si="9"/>
        <v>1162/2023</v>
      </c>
      <c r="G127" s="188">
        <f t="shared" si="8"/>
        <v>45092</v>
      </c>
      <c r="H127" s="6" t="s">
        <v>332</v>
      </c>
      <c r="I127" s="22">
        <v>7451409543</v>
      </c>
      <c r="J127" s="171">
        <v>2000000</v>
      </c>
      <c r="K127" s="46">
        <v>0.02</v>
      </c>
      <c r="L127" s="31" t="s">
        <v>23</v>
      </c>
      <c r="M127" s="31" t="s">
        <v>43</v>
      </c>
      <c r="N127" s="7" t="s">
        <v>66</v>
      </c>
      <c r="O127" s="7" t="s">
        <v>92</v>
      </c>
      <c r="P127" s="7" t="s">
        <v>116</v>
      </c>
      <c r="Q127" s="7" t="s">
        <v>25</v>
      </c>
      <c r="R127" s="7" t="s">
        <v>53</v>
      </c>
      <c r="S127" s="21" t="e">
        <f>РЕЕСТР!#REF!</f>
        <v>#REF!</v>
      </c>
      <c r="T127" s="166" t="e">
        <f>VLOOKUP(I127,РЕЕСТР!C59:K180,13,0)</f>
        <v>#REF!</v>
      </c>
      <c r="U127" s="32" t="e">
        <f>VLOOKUP(I127,РЕЕСТР!C59:H266,10,0)</f>
        <v>#REF!</v>
      </c>
      <c r="V127" s="12" t="s">
        <v>120</v>
      </c>
      <c r="W127" s="22" t="s">
        <v>73</v>
      </c>
      <c r="X127" s="6">
        <v>1</v>
      </c>
      <c r="Y127" s="22" t="s">
        <v>363</v>
      </c>
      <c r="Z127" s="22" t="s">
        <v>329</v>
      </c>
    </row>
    <row r="128" spans="1:26" ht="20.25" customHeight="1" x14ac:dyDescent="0.25">
      <c r="A128" s="9">
        <v>119</v>
      </c>
      <c r="B128" s="11">
        <v>1163</v>
      </c>
      <c r="C128" s="17">
        <v>45085</v>
      </c>
      <c r="D128" s="16">
        <v>45090</v>
      </c>
      <c r="E128" s="17">
        <v>45092</v>
      </c>
      <c r="F128" s="13" t="str">
        <f t="shared" si="9"/>
        <v>1163/2023</v>
      </c>
      <c r="G128" s="188">
        <f t="shared" si="8"/>
        <v>45092</v>
      </c>
      <c r="H128" s="11" t="s">
        <v>350</v>
      </c>
      <c r="I128" s="22">
        <v>7413023323</v>
      </c>
      <c r="J128" s="83">
        <v>1300000</v>
      </c>
      <c r="K128" s="46">
        <v>3.7499999999999999E-2</v>
      </c>
      <c r="L128" s="31" t="s">
        <v>23</v>
      </c>
      <c r="M128" s="31" t="s">
        <v>43</v>
      </c>
      <c r="N128" s="7" t="s">
        <v>66</v>
      </c>
      <c r="O128" s="7"/>
      <c r="P128" s="7" t="s">
        <v>116</v>
      </c>
      <c r="Q128" s="7" t="s">
        <v>21</v>
      </c>
      <c r="R128" s="7" t="s">
        <v>30</v>
      </c>
      <c r="S128" s="21" t="e">
        <f>РЕЕСТР!#REF!</f>
        <v>#REF!</v>
      </c>
      <c r="T128" s="166" t="e">
        <f>VLOOKUP(I128,РЕЕСТР!C60:K181,13,0)</f>
        <v>#REF!</v>
      </c>
      <c r="U128" s="32" t="e">
        <f>VLOOKUP(I128,РЕЕСТР!C60:H267,10,0)</f>
        <v>#REF!</v>
      </c>
      <c r="V128" s="12" t="s">
        <v>28</v>
      </c>
      <c r="W128" s="22" t="s">
        <v>73</v>
      </c>
      <c r="X128" s="6">
        <v>1</v>
      </c>
      <c r="Y128" s="22"/>
      <c r="Z128" s="22"/>
    </row>
    <row r="129" spans="1:26" ht="20.25" customHeight="1" x14ac:dyDescent="0.25">
      <c r="A129" s="9">
        <v>120</v>
      </c>
      <c r="B129" s="11">
        <v>1164</v>
      </c>
      <c r="C129" s="17">
        <v>45086</v>
      </c>
      <c r="D129" s="16">
        <v>45091</v>
      </c>
      <c r="E129" s="17">
        <v>45093</v>
      </c>
      <c r="F129" s="13" t="str">
        <f t="shared" si="9"/>
        <v>1164/2023</v>
      </c>
      <c r="G129" s="188">
        <v>45093</v>
      </c>
      <c r="H129" s="230" t="s">
        <v>352</v>
      </c>
      <c r="I129" s="82" t="s">
        <v>358</v>
      </c>
      <c r="J129" s="83">
        <v>300000</v>
      </c>
      <c r="K129" s="46">
        <v>3.7499999999999999E-2</v>
      </c>
      <c r="L129" s="31" t="s">
        <v>23</v>
      </c>
      <c r="M129" s="31" t="s">
        <v>43</v>
      </c>
      <c r="N129" s="7" t="s">
        <v>80</v>
      </c>
      <c r="O129" s="7"/>
      <c r="P129" s="7" t="s">
        <v>116</v>
      </c>
      <c r="Q129" s="7" t="s">
        <v>21</v>
      </c>
      <c r="R129" s="7" t="s">
        <v>30</v>
      </c>
      <c r="S129" s="21" t="e">
        <f>РЕЕСТР!#REF!</f>
        <v>#REF!</v>
      </c>
      <c r="T129" s="166" t="e">
        <f>VLOOKUP(I129,РЕЕСТР!C61:K182,13,0)</f>
        <v>#REF!</v>
      </c>
      <c r="U129" s="32" t="e">
        <f>VLOOKUP(I129,РЕЕСТР!C61:H268,10,0)</f>
        <v>#REF!</v>
      </c>
      <c r="V129" s="12" t="s">
        <v>28</v>
      </c>
      <c r="W129" s="22" t="s">
        <v>73</v>
      </c>
      <c r="X129" s="6">
        <v>1</v>
      </c>
      <c r="Y129" s="22"/>
      <c r="Z129" s="22"/>
    </row>
    <row r="130" spans="1:26" ht="20.25" customHeight="1" x14ac:dyDescent="0.25">
      <c r="A130" s="9">
        <v>121</v>
      </c>
      <c r="B130" s="11">
        <v>1165</v>
      </c>
      <c r="C130" s="17">
        <v>45090</v>
      </c>
      <c r="D130" s="16">
        <v>45091</v>
      </c>
      <c r="E130" s="17">
        <v>45093</v>
      </c>
      <c r="F130" s="13" t="str">
        <f t="shared" si="9"/>
        <v>1165/2023</v>
      </c>
      <c r="G130" s="188">
        <v>45093</v>
      </c>
      <c r="H130" s="6" t="s">
        <v>330</v>
      </c>
      <c r="I130" s="81">
        <v>741104965779</v>
      </c>
      <c r="J130" s="171">
        <v>500000</v>
      </c>
      <c r="K130" s="46">
        <v>3.7499999999999999E-2</v>
      </c>
      <c r="L130" s="31" t="s">
        <v>23</v>
      </c>
      <c r="M130" s="31" t="s">
        <v>43</v>
      </c>
      <c r="N130" s="7" t="s">
        <v>65</v>
      </c>
      <c r="O130" s="7"/>
      <c r="P130" s="7" t="s">
        <v>116</v>
      </c>
      <c r="Q130" s="7" t="s">
        <v>21</v>
      </c>
      <c r="R130" s="7" t="s">
        <v>30</v>
      </c>
      <c r="S130" s="21" t="e">
        <f>РЕЕСТР!#REF!</f>
        <v>#REF!</v>
      </c>
      <c r="T130" s="166" t="e">
        <f>VLOOKUP(I130,РЕЕСТР!C62:K183,13,0)</f>
        <v>#REF!</v>
      </c>
      <c r="U130" s="32" t="e">
        <f>VLOOKUP(I130,РЕЕСТР!C62:H269,10,0)</f>
        <v>#REF!</v>
      </c>
      <c r="V130" s="12" t="s">
        <v>120</v>
      </c>
      <c r="W130" s="22" t="s">
        <v>73</v>
      </c>
      <c r="X130" s="6">
        <f t="shared" si="7"/>
        <v>1</v>
      </c>
      <c r="Y130" s="22"/>
      <c r="Z130" s="22"/>
    </row>
    <row r="131" spans="1:26" ht="20.25" customHeight="1" x14ac:dyDescent="0.25">
      <c r="A131" s="9">
        <v>122</v>
      </c>
      <c r="B131" s="11">
        <v>1166</v>
      </c>
      <c r="C131" s="16">
        <v>45091</v>
      </c>
      <c r="D131" s="16">
        <v>45092</v>
      </c>
      <c r="E131" s="17">
        <v>45093</v>
      </c>
      <c r="F131" s="13" t="str">
        <f>CONCATENATE(B131,"/2023")</f>
        <v>1166/2023</v>
      </c>
      <c r="G131" s="188">
        <v>45093</v>
      </c>
      <c r="H131" s="11" t="s">
        <v>351</v>
      </c>
      <c r="I131" s="82" t="s">
        <v>360</v>
      </c>
      <c r="J131" s="83">
        <v>1000000</v>
      </c>
      <c r="K131" s="46">
        <v>7.4999999999999997E-2</v>
      </c>
      <c r="L131" s="31" t="s">
        <v>23</v>
      </c>
      <c r="M131" s="31" t="s">
        <v>43</v>
      </c>
      <c r="N131" s="7" t="s">
        <v>66</v>
      </c>
      <c r="O131" s="7" t="s">
        <v>231</v>
      </c>
      <c r="P131" s="7" t="s">
        <v>116</v>
      </c>
      <c r="Q131" s="7" t="s">
        <v>25</v>
      </c>
      <c r="R131" s="7" t="s">
        <v>53</v>
      </c>
      <c r="S131" s="21" t="e">
        <f>РЕЕСТР!#REF!</f>
        <v>#REF!</v>
      </c>
      <c r="T131" s="166" t="e">
        <f>VLOOKUP(I131,РЕЕСТР!C63:K184,13,0)</f>
        <v>#REF!</v>
      </c>
      <c r="U131" s="32" t="e">
        <f>VLOOKUP(I131,РЕЕСТР!C63:H270,10,0)</f>
        <v>#REF!</v>
      </c>
      <c r="V131" s="12" t="s">
        <v>28</v>
      </c>
      <c r="W131" s="22" t="s">
        <v>73</v>
      </c>
      <c r="X131" s="6">
        <f t="shared" si="7"/>
        <v>1</v>
      </c>
      <c r="Y131" s="22"/>
      <c r="Z131" s="22"/>
    </row>
    <row r="132" spans="1:26" s="52" customFormat="1" ht="20.25" customHeight="1" x14ac:dyDescent="0.25">
      <c r="A132" s="172" t="s">
        <v>15</v>
      </c>
      <c r="B132" s="173"/>
      <c r="C132" s="174">
        <v>45091</v>
      </c>
      <c r="D132" s="174">
        <v>45092</v>
      </c>
      <c r="E132" s="174"/>
      <c r="F132" s="175" t="str">
        <f t="shared" ref="F132:F133" si="10">CONCATENATE(B132,"/2023")</f>
        <v>/2023</v>
      </c>
      <c r="G132" s="189"/>
      <c r="H132" s="173" t="s">
        <v>340</v>
      </c>
      <c r="I132" s="176">
        <v>744843505800</v>
      </c>
      <c r="J132" s="95"/>
      <c r="K132" s="177"/>
      <c r="L132" s="178" t="s">
        <v>23</v>
      </c>
      <c r="M132" s="178"/>
      <c r="N132" s="179"/>
      <c r="O132" s="179"/>
      <c r="P132" s="179" t="s">
        <v>116</v>
      </c>
      <c r="Q132" s="179" t="s">
        <v>21</v>
      </c>
      <c r="R132" s="179" t="s">
        <v>30</v>
      </c>
      <c r="S132" s="180" t="e">
        <f>РЕЕСТР!#REF!</f>
        <v>#REF!</v>
      </c>
      <c r="T132" s="181" t="e">
        <f>VLOOKUP(I132,РЕЕСТР!C64:K185,13,0)</f>
        <v>#REF!</v>
      </c>
      <c r="U132" s="181" t="e">
        <f>VLOOKUP(I132,РЕЕСТР!C64:H271,10,0)</f>
        <v>#REF!</v>
      </c>
      <c r="V132" s="182" t="s">
        <v>27</v>
      </c>
      <c r="W132" s="183" t="s">
        <v>74</v>
      </c>
      <c r="X132" s="184" t="b">
        <f t="shared" si="7"/>
        <v>0</v>
      </c>
      <c r="Y132" s="183"/>
      <c r="Z132" s="183"/>
    </row>
    <row r="133" spans="1:26" s="106" customFormat="1" ht="20.25" customHeight="1" x14ac:dyDescent="0.25">
      <c r="A133" s="185">
        <v>123</v>
      </c>
      <c r="B133" s="25">
        <v>1167</v>
      </c>
      <c r="C133" s="16">
        <v>45090</v>
      </c>
      <c r="D133" s="16">
        <v>45092</v>
      </c>
      <c r="E133" s="16">
        <v>45093</v>
      </c>
      <c r="F133" s="53" t="str">
        <f t="shared" si="10"/>
        <v>1167/2023</v>
      </c>
      <c r="G133" s="188">
        <v>45093</v>
      </c>
      <c r="H133" s="25" t="s">
        <v>361</v>
      </c>
      <c r="I133" s="105">
        <v>7447281611</v>
      </c>
      <c r="J133" s="86">
        <v>1000000</v>
      </c>
      <c r="K133" s="46">
        <v>6.5000000000000002E-2</v>
      </c>
      <c r="L133" s="31" t="s">
        <v>23</v>
      </c>
      <c r="M133" s="55" t="s">
        <v>52</v>
      </c>
      <c r="N133" s="7" t="s">
        <v>66</v>
      </c>
      <c r="O133" s="7"/>
      <c r="P133" s="7" t="s">
        <v>116</v>
      </c>
      <c r="Q133" s="7" t="s">
        <v>21</v>
      </c>
      <c r="R133" s="7" t="s">
        <v>30</v>
      </c>
      <c r="S133" s="56" t="s">
        <v>43</v>
      </c>
      <c r="T133" s="166" t="e">
        <f>VLOOKUP(I133,РЕЕСТР!C65:K186,13,0)</f>
        <v>#REF!</v>
      </c>
      <c r="U133" s="32" t="e">
        <f>VLOOKUP(I133,РЕЕСТР!C65:H272,10,0)</f>
        <v>#REF!</v>
      </c>
      <c r="V133" s="57" t="s">
        <v>120</v>
      </c>
      <c r="W133" s="77" t="s">
        <v>73</v>
      </c>
      <c r="X133" s="6">
        <f t="shared" si="7"/>
        <v>1</v>
      </c>
      <c r="Y133" s="77" t="s">
        <v>365</v>
      </c>
      <c r="Z133" s="77" t="s">
        <v>329</v>
      </c>
    </row>
    <row r="134" spans="1:26" ht="20.25" customHeight="1" x14ac:dyDescent="0.25">
      <c r="A134" s="9">
        <v>124</v>
      </c>
      <c r="B134" s="11">
        <v>1168</v>
      </c>
      <c r="C134" s="16">
        <v>45090</v>
      </c>
      <c r="D134" s="16">
        <v>45092</v>
      </c>
      <c r="E134" s="17">
        <v>45093</v>
      </c>
      <c r="F134" s="13" t="str">
        <f t="shared" si="9"/>
        <v>1168/2023</v>
      </c>
      <c r="G134" s="188">
        <f t="shared" si="8"/>
        <v>45093</v>
      </c>
      <c r="H134" s="11" t="s">
        <v>317</v>
      </c>
      <c r="I134" s="81">
        <v>7447204600</v>
      </c>
      <c r="J134" s="83">
        <v>3100000</v>
      </c>
      <c r="K134" s="46">
        <v>7.4999999999999997E-2</v>
      </c>
      <c r="L134" s="31" t="s">
        <v>23</v>
      </c>
      <c r="M134" s="31" t="s">
        <v>43</v>
      </c>
      <c r="N134" s="7" t="s">
        <v>66</v>
      </c>
      <c r="O134" s="7"/>
      <c r="P134" s="7" t="s">
        <v>116</v>
      </c>
      <c r="Q134" s="7" t="s">
        <v>25</v>
      </c>
      <c r="R134" s="7" t="s">
        <v>53</v>
      </c>
      <c r="S134" s="21" t="e">
        <f>РЕЕСТР!#REF!</f>
        <v>#REF!</v>
      </c>
      <c r="T134" s="166" t="e">
        <f>VLOOKUP(I134,РЕЕСТР!C65:K186,13,0)</f>
        <v>#REF!</v>
      </c>
      <c r="U134" s="32" t="e">
        <f>VLOOKUP(I134,РЕЕСТР!C65:H272,10,0)</f>
        <v>#REF!</v>
      </c>
      <c r="V134" s="12" t="s">
        <v>29</v>
      </c>
      <c r="W134" s="22" t="s">
        <v>73</v>
      </c>
      <c r="X134" s="6">
        <f t="shared" si="7"/>
        <v>1</v>
      </c>
      <c r="Y134" s="22"/>
      <c r="Z134" s="22"/>
    </row>
    <row r="135" spans="1:26" ht="20.25" customHeight="1" x14ac:dyDescent="0.25">
      <c r="A135" s="9">
        <v>125</v>
      </c>
      <c r="B135" s="11">
        <v>1169</v>
      </c>
      <c r="C135" s="16">
        <v>45084</v>
      </c>
      <c r="D135" s="16">
        <v>45085</v>
      </c>
      <c r="E135" s="17">
        <v>45097</v>
      </c>
      <c r="F135" s="13" t="str">
        <f t="shared" si="9"/>
        <v>1169/2023</v>
      </c>
      <c r="G135" s="188">
        <v>45097</v>
      </c>
      <c r="H135" s="11" t="s">
        <v>98</v>
      </c>
      <c r="I135" s="81">
        <v>7450068450</v>
      </c>
      <c r="J135" s="83">
        <v>3300000</v>
      </c>
      <c r="K135" s="46">
        <v>6.5000000000000002E-2</v>
      </c>
      <c r="L135" s="31" t="s">
        <v>23</v>
      </c>
      <c r="M135" s="31" t="s">
        <v>52</v>
      </c>
      <c r="N135" s="7" t="s">
        <v>66</v>
      </c>
      <c r="O135" s="7"/>
      <c r="P135" s="7" t="s">
        <v>116</v>
      </c>
      <c r="Q135" s="7" t="s">
        <v>21</v>
      </c>
      <c r="R135" s="7" t="s">
        <v>30</v>
      </c>
      <c r="S135" s="21" t="e">
        <f>РЕЕСТР!#REF!</f>
        <v>#REF!</v>
      </c>
      <c r="T135" s="166" t="e">
        <f>VLOOKUP(I135,РЕЕСТР!C66:K187,13,0)</f>
        <v>#REF!</v>
      </c>
      <c r="U135" s="32" t="e">
        <f>VLOOKUP(I135,РЕЕСТР!C66:H273,10,0)</f>
        <v>#REF!</v>
      </c>
      <c r="V135" s="12" t="s">
        <v>27</v>
      </c>
      <c r="W135" s="22" t="s">
        <v>73</v>
      </c>
      <c r="X135" s="6">
        <f t="shared" si="7"/>
        <v>1</v>
      </c>
      <c r="Y135" s="22" t="s">
        <v>363</v>
      </c>
      <c r="Z135" s="22" t="s">
        <v>329</v>
      </c>
    </row>
    <row r="136" spans="1:26" ht="20.25" customHeight="1" x14ac:dyDescent="0.25">
      <c r="A136" s="9">
        <v>126</v>
      </c>
      <c r="B136" s="11">
        <v>1170</v>
      </c>
      <c r="C136" s="16">
        <v>45086</v>
      </c>
      <c r="D136" s="16">
        <v>45090</v>
      </c>
      <c r="E136" s="17">
        <v>45097</v>
      </c>
      <c r="F136" s="13" t="str">
        <f t="shared" si="9"/>
        <v>1170/2023</v>
      </c>
      <c r="G136" s="188">
        <f t="shared" si="8"/>
        <v>45097</v>
      </c>
      <c r="H136" s="220" t="s">
        <v>277</v>
      </c>
      <c r="I136" s="81">
        <v>740201017859</v>
      </c>
      <c r="J136" s="83">
        <v>500000</v>
      </c>
      <c r="K136" s="46">
        <v>3.7499999999999999E-2</v>
      </c>
      <c r="L136" s="31" t="s">
        <v>23</v>
      </c>
      <c r="M136" s="31" t="s">
        <v>43</v>
      </c>
      <c r="N136" s="7" t="s">
        <v>65</v>
      </c>
      <c r="O136" s="7" t="s">
        <v>345</v>
      </c>
      <c r="P136" s="7" t="s">
        <v>116</v>
      </c>
      <c r="Q136" s="7" t="s">
        <v>21</v>
      </c>
      <c r="R136" s="7" t="s">
        <v>30</v>
      </c>
      <c r="S136" s="21" t="e">
        <f>РЕЕСТР!#REF!</f>
        <v>#REF!</v>
      </c>
      <c r="T136" s="166" t="e">
        <f>VLOOKUP(I136,РЕЕСТР!C66:K187,13,0)</f>
        <v>#REF!</v>
      </c>
      <c r="U136" s="32" t="e">
        <f>VLOOKUP(I136,РЕЕСТР!C66:H273,10,0)</f>
        <v>#REF!</v>
      </c>
      <c r="V136" s="12" t="s">
        <v>31</v>
      </c>
      <c r="W136" s="22" t="s">
        <v>73</v>
      </c>
      <c r="X136" s="6">
        <f t="shared" si="7"/>
        <v>1</v>
      </c>
      <c r="Y136" s="22" t="s">
        <v>365</v>
      </c>
      <c r="Z136" s="22" t="s">
        <v>329</v>
      </c>
    </row>
    <row r="137" spans="1:26" ht="20.25" customHeight="1" x14ac:dyDescent="0.25">
      <c r="A137" s="9">
        <v>127</v>
      </c>
      <c r="B137" s="11">
        <v>1171</v>
      </c>
      <c r="C137" s="16">
        <v>45086</v>
      </c>
      <c r="D137" s="16">
        <v>45090</v>
      </c>
      <c r="E137" s="17">
        <v>45098</v>
      </c>
      <c r="F137" s="13" t="str">
        <f t="shared" si="9"/>
        <v>1171/2023</v>
      </c>
      <c r="G137" s="188">
        <f t="shared" si="8"/>
        <v>45098</v>
      </c>
      <c r="H137" s="230" t="s">
        <v>371</v>
      </c>
      <c r="I137" s="81">
        <v>741504946185</v>
      </c>
      <c r="J137" s="86">
        <v>1000000</v>
      </c>
      <c r="K137" s="46">
        <v>6.5000000000000002E-2</v>
      </c>
      <c r="L137" s="31" t="s">
        <v>23</v>
      </c>
      <c r="M137" s="31" t="s">
        <v>52</v>
      </c>
      <c r="N137" s="7" t="s">
        <v>80</v>
      </c>
      <c r="O137" s="7"/>
      <c r="P137" s="7" t="s">
        <v>116</v>
      </c>
      <c r="Q137" s="7" t="s">
        <v>21</v>
      </c>
      <c r="R137" s="7" t="s">
        <v>30</v>
      </c>
      <c r="S137" s="21" t="e">
        <f>РЕЕСТР!#REF!</f>
        <v>#REF!</v>
      </c>
      <c r="T137" s="166" t="e">
        <f>VLOOKUP(I137,РЕЕСТР!C67:K188,13,0)</f>
        <v>#REF!</v>
      </c>
      <c r="U137" s="32" t="e">
        <f>VLOOKUP(I137,РЕЕСТР!C67:H274,10,0)</f>
        <v>#REF!</v>
      </c>
      <c r="V137" s="12" t="s">
        <v>97</v>
      </c>
      <c r="W137" s="22" t="s">
        <v>73</v>
      </c>
      <c r="X137" s="6">
        <f t="shared" si="7"/>
        <v>1</v>
      </c>
      <c r="Y137" s="22" t="s">
        <v>363</v>
      </c>
      <c r="Z137" s="22" t="s">
        <v>366</v>
      </c>
    </row>
    <row r="138" spans="1:26" ht="20.25" customHeight="1" x14ac:dyDescent="0.25">
      <c r="A138" s="9">
        <v>128</v>
      </c>
      <c r="B138" s="11">
        <v>1172</v>
      </c>
      <c r="C138" s="16">
        <v>45098</v>
      </c>
      <c r="D138" s="16">
        <v>45099</v>
      </c>
      <c r="E138" s="17">
        <v>45103</v>
      </c>
      <c r="F138" s="13" t="str">
        <f t="shared" si="9"/>
        <v>1172/2023</v>
      </c>
      <c r="G138" s="188">
        <f t="shared" si="8"/>
        <v>45103</v>
      </c>
      <c r="H138" s="11" t="s">
        <v>281</v>
      </c>
      <c r="I138" s="22">
        <v>7456008841</v>
      </c>
      <c r="J138" s="83">
        <v>5000000</v>
      </c>
      <c r="K138" s="46">
        <v>3.7499999999999999E-2</v>
      </c>
      <c r="L138" s="31" t="s">
        <v>23</v>
      </c>
      <c r="M138" s="31" t="s">
        <v>43</v>
      </c>
      <c r="N138" s="7" t="s">
        <v>66</v>
      </c>
      <c r="O138" s="7"/>
      <c r="P138" s="7" t="s">
        <v>116</v>
      </c>
      <c r="Q138" s="7" t="s">
        <v>25</v>
      </c>
      <c r="R138" s="7" t="s">
        <v>53</v>
      </c>
      <c r="S138" s="21" t="e">
        <f>РЕЕСТР!#REF!</f>
        <v>#REF!</v>
      </c>
      <c r="T138" s="166" t="e">
        <f>VLOOKUP(I138,РЕЕСТР!C68:K189,13,0)</f>
        <v>#REF!</v>
      </c>
      <c r="U138" s="32" t="e">
        <f>VLOOKUP(I138,РЕЕСТР!C68:H275,10,0)</f>
        <v>#REF!</v>
      </c>
      <c r="V138" s="12" t="s">
        <v>26</v>
      </c>
      <c r="W138" s="22" t="s">
        <v>73</v>
      </c>
      <c r="X138" s="6">
        <f t="shared" si="7"/>
        <v>1</v>
      </c>
      <c r="Y138" s="22" t="s">
        <v>363</v>
      </c>
      <c r="Z138" s="22" t="s">
        <v>329</v>
      </c>
    </row>
    <row r="139" spans="1:26" ht="20.25" customHeight="1" x14ac:dyDescent="0.25">
      <c r="A139" s="9">
        <v>129</v>
      </c>
      <c r="B139" s="11">
        <v>1173</v>
      </c>
      <c r="C139" s="16">
        <v>45098</v>
      </c>
      <c r="D139" s="16">
        <v>45099</v>
      </c>
      <c r="E139" s="17">
        <v>45103</v>
      </c>
      <c r="F139" s="13" t="str">
        <f t="shared" ref="F139:F160" si="11">CONCATENATE(B139,"/2023")</f>
        <v>1173/2023</v>
      </c>
      <c r="G139" s="188">
        <f t="shared" ref="G139:G161" si="12">E139</f>
        <v>45103</v>
      </c>
      <c r="H139" s="11" t="s">
        <v>282</v>
      </c>
      <c r="I139" s="82" t="s">
        <v>374</v>
      </c>
      <c r="J139" s="83">
        <v>1300000</v>
      </c>
      <c r="K139" s="46">
        <v>3.7499999999999999E-2</v>
      </c>
      <c r="L139" s="31" t="s">
        <v>23</v>
      </c>
      <c r="M139" s="31" t="s">
        <v>43</v>
      </c>
      <c r="N139" s="7" t="s">
        <v>66</v>
      </c>
      <c r="O139" s="7"/>
      <c r="P139" s="7" t="s">
        <v>116</v>
      </c>
      <c r="Q139" s="7" t="s">
        <v>21</v>
      </c>
      <c r="R139" s="7" t="s">
        <v>53</v>
      </c>
      <c r="S139" s="21" t="e">
        <f>РЕЕСТР!#REF!</f>
        <v>#REF!</v>
      </c>
      <c r="T139" s="166" t="e">
        <f>VLOOKUP(I139,РЕЕСТР!C69:K190,13,0)</f>
        <v>#REF!</v>
      </c>
      <c r="U139" s="32" t="e">
        <f>VLOOKUP(I139,РЕЕСТР!C69:H276,10,0)</f>
        <v>#REF!</v>
      </c>
      <c r="V139" s="12" t="s">
        <v>26</v>
      </c>
      <c r="W139" s="22" t="s">
        <v>73</v>
      </c>
      <c r="X139" s="6">
        <f t="shared" si="7"/>
        <v>1</v>
      </c>
      <c r="Y139" s="22" t="s">
        <v>386</v>
      </c>
      <c r="Z139" s="22" t="s">
        <v>329</v>
      </c>
    </row>
    <row r="140" spans="1:26" ht="20.25" customHeight="1" x14ac:dyDescent="0.25">
      <c r="A140" s="9">
        <v>130</v>
      </c>
      <c r="B140" s="11">
        <v>1174</v>
      </c>
      <c r="C140" s="16">
        <v>45098</v>
      </c>
      <c r="D140" s="16">
        <v>45099</v>
      </c>
      <c r="E140" s="17">
        <v>45104</v>
      </c>
      <c r="F140" s="13" t="str">
        <f t="shared" si="11"/>
        <v>1174/2023</v>
      </c>
      <c r="G140" s="188">
        <f t="shared" si="12"/>
        <v>45104</v>
      </c>
      <c r="H140" s="11" t="s">
        <v>376</v>
      </c>
      <c r="I140" s="82" t="s">
        <v>377</v>
      </c>
      <c r="J140" s="83">
        <v>650000</v>
      </c>
      <c r="K140" s="46">
        <v>7.4999999999999997E-2</v>
      </c>
      <c r="L140" s="31" t="s">
        <v>23</v>
      </c>
      <c r="M140" s="31" t="s">
        <v>43</v>
      </c>
      <c r="N140" s="7" t="s">
        <v>66</v>
      </c>
      <c r="O140" s="7"/>
      <c r="P140" s="7" t="s">
        <v>116</v>
      </c>
      <c r="Q140" s="7" t="s">
        <v>21</v>
      </c>
      <c r="R140" s="7" t="s">
        <v>30</v>
      </c>
      <c r="S140" s="21" t="e">
        <f>РЕЕСТР!#REF!</f>
        <v>#REF!</v>
      </c>
      <c r="T140" s="166" t="e">
        <f>VLOOKUP(I140,РЕЕСТР!C70:K191,13,0)</f>
        <v>#REF!</v>
      </c>
      <c r="U140" s="32" t="e">
        <f>VLOOKUP(I140,РЕЕСТР!C70:H277,10,0)</f>
        <v>#REF!</v>
      </c>
      <c r="V140" s="12" t="s">
        <v>97</v>
      </c>
      <c r="W140" s="22" t="s">
        <v>73</v>
      </c>
      <c r="X140" s="6">
        <f t="shared" si="7"/>
        <v>1</v>
      </c>
      <c r="Y140" s="22" t="s">
        <v>364</v>
      </c>
      <c r="Z140" s="22" t="s">
        <v>329</v>
      </c>
    </row>
    <row r="141" spans="1:26" ht="20.25" customHeight="1" x14ac:dyDescent="0.25">
      <c r="A141" s="9">
        <v>131</v>
      </c>
      <c r="B141" s="11">
        <v>1175</v>
      </c>
      <c r="C141" s="16">
        <v>45090</v>
      </c>
      <c r="D141" s="16">
        <v>45092</v>
      </c>
      <c r="E141" s="17">
        <v>45104</v>
      </c>
      <c r="F141" s="13" t="str">
        <f t="shared" si="11"/>
        <v>1175/2023</v>
      </c>
      <c r="G141" s="188">
        <f t="shared" si="12"/>
        <v>45104</v>
      </c>
      <c r="H141" s="11" t="s">
        <v>289</v>
      </c>
      <c r="I141" s="22">
        <v>7452100934</v>
      </c>
      <c r="J141" s="83">
        <v>3000000</v>
      </c>
      <c r="K141" s="46">
        <v>7.4999999999999997E-2</v>
      </c>
      <c r="L141" s="31" t="s">
        <v>23</v>
      </c>
      <c r="M141" s="31" t="s">
        <v>43</v>
      </c>
      <c r="N141" s="7" t="s">
        <v>66</v>
      </c>
      <c r="O141" s="7"/>
      <c r="P141" s="7" t="s">
        <v>116</v>
      </c>
      <c r="Q141" s="7" t="s">
        <v>25</v>
      </c>
      <c r="R141" s="7" t="s">
        <v>30</v>
      </c>
      <c r="S141" s="21" t="e">
        <f>РЕЕСТР!#REF!</f>
        <v>#REF!</v>
      </c>
      <c r="T141" s="166" t="e">
        <f>VLOOKUP(I141,РЕЕСТР!C71:K192,13,0)</f>
        <v>#REF!</v>
      </c>
      <c r="U141" s="32" t="e">
        <f>VLOOKUP(I141,РЕЕСТР!C71:H278,10,0)</f>
        <v>#REF!</v>
      </c>
      <c r="V141" s="12" t="s">
        <v>27</v>
      </c>
      <c r="W141" s="22" t="s">
        <v>73</v>
      </c>
      <c r="X141" s="6">
        <f t="shared" si="7"/>
        <v>1</v>
      </c>
      <c r="Y141" s="22" t="s">
        <v>363</v>
      </c>
      <c r="Z141" s="22" t="s">
        <v>329</v>
      </c>
    </row>
    <row r="142" spans="1:26" ht="20.25" customHeight="1" x14ac:dyDescent="0.25">
      <c r="A142" s="9">
        <v>132</v>
      </c>
      <c r="B142" s="11">
        <v>1176</v>
      </c>
      <c r="C142" s="16">
        <v>45098</v>
      </c>
      <c r="D142" s="16">
        <v>45100</v>
      </c>
      <c r="E142" s="17">
        <v>45104</v>
      </c>
      <c r="F142" s="13" t="str">
        <f t="shared" si="11"/>
        <v>1176/2023</v>
      </c>
      <c r="G142" s="188">
        <f t="shared" si="12"/>
        <v>45104</v>
      </c>
      <c r="H142" s="230" t="s">
        <v>379</v>
      </c>
      <c r="I142" s="81">
        <v>742702539105</v>
      </c>
      <c r="J142" s="83">
        <v>300000</v>
      </c>
      <c r="K142" s="46">
        <v>9.5000000000000001E-2</v>
      </c>
      <c r="L142" s="31" t="s">
        <v>23</v>
      </c>
      <c r="M142" s="31" t="s">
        <v>43</v>
      </c>
      <c r="N142" s="7" t="s">
        <v>80</v>
      </c>
      <c r="O142" s="7"/>
      <c r="P142" s="7" t="s">
        <v>116</v>
      </c>
      <c r="Q142" s="7" t="s">
        <v>21</v>
      </c>
      <c r="R142" s="7" t="s">
        <v>30</v>
      </c>
      <c r="S142" s="21" t="e">
        <f>РЕЕСТР!#REF!</f>
        <v>#REF!</v>
      </c>
      <c r="T142" s="166" t="e">
        <f>VLOOKUP(I142,РЕЕСТР!C72:K193,13,0)</f>
        <v>#REF!</v>
      </c>
      <c r="U142" s="32" t="e">
        <f>VLOOKUP(I142,РЕЕСТР!C72:H279,10,0)</f>
        <v>#REF!</v>
      </c>
      <c r="V142" s="12" t="s">
        <v>31</v>
      </c>
      <c r="W142" s="22" t="s">
        <v>73</v>
      </c>
      <c r="X142" s="6">
        <f t="shared" si="7"/>
        <v>1</v>
      </c>
      <c r="Y142" s="22" t="s">
        <v>365</v>
      </c>
      <c r="Z142" s="22" t="s">
        <v>329</v>
      </c>
    </row>
    <row r="143" spans="1:26" ht="20.25" customHeight="1" x14ac:dyDescent="0.25">
      <c r="A143" s="9">
        <v>133</v>
      </c>
      <c r="B143" s="11">
        <v>1177</v>
      </c>
      <c r="C143" s="16">
        <v>45100</v>
      </c>
      <c r="D143" s="16">
        <v>45103</v>
      </c>
      <c r="E143" s="17">
        <v>45105</v>
      </c>
      <c r="F143" s="13" t="str">
        <f t="shared" si="11"/>
        <v>1177/2023</v>
      </c>
      <c r="G143" s="188">
        <f t="shared" si="12"/>
        <v>45105</v>
      </c>
      <c r="H143" s="11" t="s">
        <v>382</v>
      </c>
      <c r="I143" s="22">
        <v>7448235230</v>
      </c>
      <c r="J143" s="83">
        <v>3000000</v>
      </c>
      <c r="K143" s="46">
        <v>6.5000000000000002E-2</v>
      </c>
      <c r="L143" s="31" t="s">
        <v>23</v>
      </c>
      <c r="M143" s="31" t="s">
        <v>52</v>
      </c>
      <c r="N143" s="7" t="s">
        <v>66</v>
      </c>
      <c r="O143" s="7" t="s">
        <v>231</v>
      </c>
      <c r="P143" s="7" t="s">
        <v>116</v>
      </c>
      <c r="Q143" s="7" t="s">
        <v>25</v>
      </c>
      <c r="R143" s="7" t="s">
        <v>53</v>
      </c>
      <c r="S143" s="21" t="e">
        <f>РЕЕСТР!#REF!</f>
        <v>#REF!</v>
      </c>
      <c r="T143" s="166" t="e">
        <f>VLOOKUP(I143,РЕЕСТР!C73:K194,13,0)</f>
        <v>#REF!</v>
      </c>
      <c r="U143" s="32" t="e">
        <f>VLOOKUP(I143,РЕЕСТР!C73:H280,10,0)</f>
        <v>#REF!</v>
      </c>
      <c r="V143" s="12" t="s">
        <v>31</v>
      </c>
      <c r="W143" s="22" t="s">
        <v>73</v>
      </c>
      <c r="X143" s="6">
        <f t="shared" si="7"/>
        <v>1</v>
      </c>
      <c r="Y143" s="22" t="s">
        <v>363</v>
      </c>
      <c r="Z143" s="22" t="s">
        <v>329</v>
      </c>
    </row>
    <row r="144" spans="1:26" ht="20.25" customHeight="1" x14ac:dyDescent="0.25">
      <c r="A144" s="9">
        <v>134</v>
      </c>
      <c r="B144" s="11">
        <v>1178</v>
      </c>
      <c r="C144" s="16">
        <v>45098</v>
      </c>
      <c r="D144" s="16">
        <v>45099</v>
      </c>
      <c r="E144" s="17">
        <v>45105</v>
      </c>
      <c r="F144" s="13" t="str">
        <f t="shared" si="11"/>
        <v>1178/2023</v>
      </c>
      <c r="G144" s="188">
        <f t="shared" si="12"/>
        <v>45105</v>
      </c>
      <c r="H144" s="230" t="s">
        <v>287</v>
      </c>
      <c r="I144" s="22">
        <v>7415111254</v>
      </c>
      <c r="J144" s="83">
        <v>1000000</v>
      </c>
      <c r="K144" s="46">
        <v>3.7499999999999999E-2</v>
      </c>
      <c r="L144" s="31" t="s">
        <v>23</v>
      </c>
      <c r="M144" s="31" t="s">
        <v>43</v>
      </c>
      <c r="N144" s="7" t="s">
        <v>80</v>
      </c>
      <c r="O144" s="7"/>
      <c r="P144" s="7" t="s">
        <v>116</v>
      </c>
      <c r="Q144" s="7" t="s">
        <v>21</v>
      </c>
      <c r="R144" s="7" t="s">
        <v>30</v>
      </c>
      <c r="S144" s="21" t="e">
        <f>РЕЕСТР!#REF!</f>
        <v>#REF!</v>
      </c>
      <c r="T144" s="166" t="e">
        <f>VLOOKUP(I144,РЕЕСТР!C74:K195,13,0)</f>
        <v>#REF!</v>
      </c>
      <c r="U144" s="32" t="e">
        <f>VLOOKUP(I144,РЕЕСТР!C74:H281,10,0)</f>
        <v>#REF!</v>
      </c>
      <c r="V144" s="12" t="s">
        <v>120</v>
      </c>
      <c r="W144" s="22" t="s">
        <v>73</v>
      </c>
      <c r="X144" s="6">
        <f t="shared" si="7"/>
        <v>1</v>
      </c>
      <c r="Y144" s="22" t="s">
        <v>363</v>
      </c>
      <c r="Z144" s="22" t="s">
        <v>329</v>
      </c>
    </row>
    <row r="145" spans="1:26" ht="20.25" customHeight="1" x14ac:dyDescent="0.25">
      <c r="A145" s="9">
        <v>135</v>
      </c>
      <c r="B145" s="11">
        <v>1179</v>
      </c>
      <c r="C145" s="16">
        <v>45099</v>
      </c>
      <c r="D145" s="16">
        <v>45100</v>
      </c>
      <c r="E145" s="17">
        <v>45106</v>
      </c>
      <c r="F145" s="13" t="str">
        <f t="shared" si="11"/>
        <v>1179/2023</v>
      </c>
      <c r="G145" s="188">
        <f t="shared" si="12"/>
        <v>45106</v>
      </c>
      <c r="H145" s="11" t="s">
        <v>304</v>
      </c>
      <c r="I145" s="81">
        <v>745501787833</v>
      </c>
      <c r="J145" s="83">
        <v>2700000</v>
      </c>
      <c r="K145" s="46">
        <v>3.7499999999999999E-2</v>
      </c>
      <c r="L145" s="31" t="s">
        <v>23</v>
      </c>
      <c r="M145" s="31" t="s">
        <v>43</v>
      </c>
      <c r="N145" s="7" t="s">
        <v>66</v>
      </c>
      <c r="O145" s="7"/>
      <c r="P145" s="7" t="s">
        <v>116</v>
      </c>
      <c r="Q145" s="7" t="s">
        <v>25</v>
      </c>
      <c r="R145" s="7" t="s">
        <v>30</v>
      </c>
      <c r="S145" s="21" t="e">
        <f>РЕЕСТР!#REF!</f>
        <v>#REF!</v>
      </c>
      <c r="T145" s="166" t="e">
        <f>VLOOKUP(I145,РЕЕСТР!C75:K196,13,0)</f>
        <v>#REF!</v>
      </c>
      <c r="U145" s="32" t="e">
        <f>VLOOKUP(I145,РЕЕСТР!C75:H282,10,0)</f>
        <v>#REF!</v>
      </c>
      <c r="V145" s="12" t="s">
        <v>27</v>
      </c>
      <c r="W145" s="22" t="s">
        <v>73</v>
      </c>
      <c r="X145" s="6">
        <f t="shared" si="7"/>
        <v>1</v>
      </c>
      <c r="Y145" s="22" t="s">
        <v>365</v>
      </c>
      <c r="Z145" s="22" t="s">
        <v>329</v>
      </c>
    </row>
    <row r="146" spans="1:26" ht="20.25" customHeight="1" x14ac:dyDescent="0.25">
      <c r="A146" s="9">
        <v>136</v>
      </c>
      <c r="B146" s="11">
        <v>1180</v>
      </c>
      <c r="C146" s="16">
        <v>45103</v>
      </c>
      <c r="D146" s="16">
        <v>45104</v>
      </c>
      <c r="E146" s="17">
        <v>45107</v>
      </c>
      <c r="F146" s="13" t="str">
        <f t="shared" si="11"/>
        <v>1180/2023</v>
      </c>
      <c r="G146" s="188">
        <f t="shared" si="12"/>
        <v>45107</v>
      </c>
      <c r="H146" s="11" t="s">
        <v>388</v>
      </c>
      <c r="I146" s="81">
        <v>7459005888</v>
      </c>
      <c r="J146" s="83">
        <v>3000000</v>
      </c>
      <c r="K146" s="46">
        <v>3.7499999999999999E-2</v>
      </c>
      <c r="L146" s="31" t="s">
        <v>23</v>
      </c>
      <c r="M146" s="31" t="s">
        <v>43</v>
      </c>
      <c r="N146" s="7" t="s">
        <v>66</v>
      </c>
      <c r="O146" s="7"/>
      <c r="P146" s="7" t="s">
        <v>116</v>
      </c>
      <c r="Q146" s="7" t="s">
        <v>21</v>
      </c>
      <c r="R146" s="7" t="s">
        <v>30</v>
      </c>
      <c r="S146" s="21" t="e">
        <f>РЕЕСТР!#REF!</f>
        <v>#REF!</v>
      </c>
      <c r="T146" s="166" t="e">
        <f>VLOOKUP(I146,РЕЕСТР!C76:K197,13,0)</f>
        <v>#REF!</v>
      </c>
      <c r="U146" s="32" t="e">
        <f>VLOOKUP(I146,РЕЕСТР!C76:H283,10,0)</f>
        <v>#REF!</v>
      </c>
      <c r="V146" s="12" t="s">
        <v>120</v>
      </c>
      <c r="W146" s="22" t="s">
        <v>73</v>
      </c>
      <c r="X146" s="6">
        <f t="shared" si="7"/>
        <v>1</v>
      </c>
      <c r="Y146" s="22" t="s">
        <v>365</v>
      </c>
      <c r="Z146" s="22" t="s">
        <v>329</v>
      </c>
    </row>
    <row r="147" spans="1:26" ht="20.25" customHeight="1" x14ac:dyDescent="0.25">
      <c r="A147" s="198">
        <v>138</v>
      </c>
      <c r="B147" s="199">
        <v>1182</v>
      </c>
      <c r="C147" s="200">
        <v>45105</v>
      </c>
      <c r="D147" s="200">
        <v>45105</v>
      </c>
      <c r="E147" s="201">
        <v>45107</v>
      </c>
      <c r="F147" s="193" t="str">
        <f t="shared" si="11"/>
        <v>1182/2023</v>
      </c>
      <c r="G147" s="194">
        <f t="shared" si="12"/>
        <v>45107</v>
      </c>
      <c r="H147" s="221" t="s">
        <v>331</v>
      </c>
      <c r="I147" s="202">
        <v>744913024363</v>
      </c>
      <c r="J147" s="203">
        <v>500000</v>
      </c>
      <c r="K147" s="204">
        <v>3.7499999999999999E-2</v>
      </c>
      <c r="L147" s="195" t="s">
        <v>23</v>
      </c>
      <c r="M147" s="195" t="s">
        <v>43</v>
      </c>
      <c r="N147" s="205" t="s">
        <v>65</v>
      </c>
      <c r="O147" s="205" t="s">
        <v>345</v>
      </c>
      <c r="P147" s="205" t="s">
        <v>116</v>
      </c>
      <c r="Q147" s="205" t="s">
        <v>21</v>
      </c>
      <c r="R147" s="205" t="s">
        <v>30</v>
      </c>
      <c r="S147" s="206" t="e">
        <f>РЕЕСТР!#REF!</f>
        <v>#REF!</v>
      </c>
      <c r="T147" s="197" t="e">
        <f>VLOOKUP(I147,РЕЕСТР!C78:K199,13,0)</f>
        <v>#REF!</v>
      </c>
      <c r="U147" s="196" t="e">
        <f>VLOOKUP(I147,РЕЕСТР!C78:H285,10,0)</f>
        <v>#REF!</v>
      </c>
      <c r="V147" s="207" t="s">
        <v>97</v>
      </c>
      <c r="W147" s="208" t="s">
        <v>73</v>
      </c>
      <c r="X147" s="6">
        <f t="shared" si="7"/>
        <v>1</v>
      </c>
      <c r="Y147" s="208" t="s">
        <v>367</v>
      </c>
      <c r="Z147" s="208"/>
    </row>
    <row r="148" spans="1:26" ht="20.25" customHeight="1" x14ac:dyDescent="0.3">
      <c r="A148" s="142"/>
      <c r="B148" s="157">
        <v>75</v>
      </c>
      <c r="C148" s="210"/>
      <c r="D148" s="210"/>
      <c r="E148" s="211"/>
      <c r="F148" s="209"/>
      <c r="G148" s="212"/>
      <c r="H148" s="209"/>
      <c r="I148" s="213"/>
      <c r="J148" s="149">
        <f>SUM(J72:J147)</f>
        <v>182960000</v>
      </c>
      <c r="K148" s="214"/>
      <c r="L148" s="215"/>
      <c r="M148" s="215"/>
      <c r="N148" s="216"/>
      <c r="O148" s="216"/>
      <c r="P148" s="216"/>
      <c r="Q148" s="216"/>
      <c r="R148" s="216"/>
      <c r="S148" s="217"/>
      <c r="T148" s="217"/>
      <c r="U148" s="217"/>
      <c r="V148" s="218"/>
      <c r="W148" s="219"/>
      <c r="X148" s="219"/>
      <c r="Y148" s="219"/>
      <c r="Z148" s="219"/>
    </row>
    <row r="149" spans="1:26" ht="20.25" customHeight="1" x14ac:dyDescent="0.25">
      <c r="A149" s="40">
        <v>137</v>
      </c>
      <c r="B149" s="13">
        <v>1181</v>
      </c>
      <c r="C149" s="14">
        <v>45105</v>
      </c>
      <c r="D149" s="14">
        <v>45106</v>
      </c>
      <c r="E149" s="190">
        <v>45107</v>
      </c>
      <c r="F149" s="13" t="str">
        <f>CONCATENATE(B149,"/2023")</f>
        <v>1181/2023</v>
      </c>
      <c r="G149" s="188">
        <v>45110</v>
      </c>
      <c r="H149" s="13" t="s">
        <v>387</v>
      </c>
      <c r="I149" s="191">
        <v>7417017472</v>
      </c>
      <c r="J149" s="85">
        <v>5000000</v>
      </c>
      <c r="K149" s="192">
        <v>3.7499999999999999E-2</v>
      </c>
      <c r="L149" s="31" t="s">
        <v>23</v>
      </c>
      <c r="M149" s="31" t="s">
        <v>43</v>
      </c>
      <c r="N149" s="63" t="s">
        <v>66</v>
      </c>
      <c r="O149" s="63"/>
      <c r="P149" s="63" t="s">
        <v>116</v>
      </c>
      <c r="Q149" s="63" t="s">
        <v>25</v>
      </c>
      <c r="R149" s="63" t="s">
        <v>30</v>
      </c>
      <c r="S149" s="32" t="e">
        <f>РЕЕСТР!#REF!</f>
        <v>#REF!</v>
      </c>
      <c r="T149" s="166" t="e">
        <f>VLOOKUP(I149,РЕЕСТР!C77:K198,13,0)</f>
        <v>#REF!</v>
      </c>
      <c r="U149" s="32" t="e">
        <f>VLOOKUP(I149,РЕЕСТР!C77:H284,10,0)</f>
        <v>#REF!</v>
      </c>
      <c r="V149" s="15" t="s">
        <v>31</v>
      </c>
      <c r="W149" s="88" t="s">
        <v>73</v>
      </c>
      <c r="X149" s="6">
        <f>IF(AND(N149="МСП действ",W149="выдан",L149="предоставление микрозайма"),1,IF(AND(N149="МСП СТАРТ",W149="выдан"),1,IF(AND(N149="С/З",W149="выдан"),1)))</f>
        <v>1</v>
      </c>
      <c r="Y149" s="88" t="s">
        <v>365</v>
      </c>
      <c r="Z149" s="88" t="s">
        <v>329</v>
      </c>
    </row>
    <row r="150" spans="1:26" ht="20.25" customHeight="1" x14ac:dyDescent="0.25">
      <c r="A150" s="9">
        <v>139</v>
      </c>
      <c r="B150" s="11">
        <v>1183</v>
      </c>
      <c r="C150" s="16">
        <v>45099</v>
      </c>
      <c r="D150" s="16">
        <v>45100</v>
      </c>
      <c r="E150" s="17">
        <v>45110</v>
      </c>
      <c r="F150" s="13" t="str">
        <f t="shared" si="11"/>
        <v>1183/2023</v>
      </c>
      <c r="G150" s="188">
        <f t="shared" si="12"/>
        <v>45110</v>
      </c>
      <c r="H150" s="11" t="s">
        <v>389</v>
      </c>
      <c r="I150" s="22">
        <v>7451444178</v>
      </c>
      <c r="J150" s="83">
        <v>3000000</v>
      </c>
      <c r="K150" s="46">
        <v>6.5000000000000002E-2</v>
      </c>
      <c r="L150" s="31" t="s">
        <v>23</v>
      </c>
      <c r="M150" s="31" t="s">
        <v>52</v>
      </c>
      <c r="N150" s="7" t="s">
        <v>66</v>
      </c>
      <c r="O150" s="7"/>
      <c r="P150" s="7" t="s">
        <v>116</v>
      </c>
      <c r="Q150" s="7" t="s">
        <v>21</v>
      </c>
      <c r="R150" s="7" t="s">
        <v>53</v>
      </c>
      <c r="S150" s="21" t="e">
        <f>РЕЕСТР!#REF!</f>
        <v>#REF!</v>
      </c>
      <c r="T150" s="166" t="e">
        <f>VLOOKUP(I150,РЕЕСТР!C79:K200,13,0)</f>
        <v>#REF!</v>
      </c>
      <c r="U150" s="32" t="e">
        <f>VLOOKUP(I150,РЕЕСТР!C79:H286,10,0)</f>
        <v>#REF!</v>
      </c>
      <c r="V150" s="12" t="s">
        <v>27</v>
      </c>
      <c r="W150" s="22" t="s">
        <v>73</v>
      </c>
      <c r="X150" s="6">
        <f t="shared" si="7"/>
        <v>1</v>
      </c>
      <c r="Y150" s="22" t="s">
        <v>363</v>
      </c>
      <c r="Z150" s="22" t="s">
        <v>366</v>
      </c>
    </row>
    <row r="151" spans="1:26" ht="20.25" customHeight="1" x14ac:dyDescent="0.25">
      <c r="A151" s="9">
        <v>140</v>
      </c>
      <c r="B151" s="11">
        <v>1184</v>
      </c>
      <c r="C151" s="16">
        <v>45104</v>
      </c>
      <c r="D151" s="16">
        <v>45110</v>
      </c>
      <c r="E151" s="17">
        <v>45111</v>
      </c>
      <c r="F151" s="13" t="str">
        <f t="shared" si="11"/>
        <v>1184/2023</v>
      </c>
      <c r="G151" s="188">
        <f t="shared" si="12"/>
        <v>45111</v>
      </c>
      <c r="H151" s="11" t="s">
        <v>267</v>
      </c>
      <c r="I151" s="22">
        <v>7447290013</v>
      </c>
      <c r="J151" s="83">
        <v>5000000</v>
      </c>
      <c r="K151" s="46">
        <v>0.02</v>
      </c>
      <c r="L151" s="31" t="s">
        <v>23</v>
      </c>
      <c r="M151" s="31" t="s">
        <v>43</v>
      </c>
      <c r="N151" s="7" t="s">
        <v>66</v>
      </c>
      <c r="O151" s="7" t="s">
        <v>93</v>
      </c>
      <c r="P151" s="7" t="s">
        <v>116</v>
      </c>
      <c r="Q151" s="7" t="s">
        <v>25</v>
      </c>
      <c r="R151" s="7" t="s">
        <v>30</v>
      </c>
      <c r="S151" s="21" t="e">
        <f>РЕЕСТР!#REF!</f>
        <v>#REF!</v>
      </c>
      <c r="T151" s="166" t="e">
        <f>VLOOKUP(I151,РЕЕСТР!C80:K201,13,0)</f>
        <v>#REF!</v>
      </c>
      <c r="U151" s="32" t="e">
        <f>VLOOKUP(I151,РЕЕСТР!C80:H287,10,0)</f>
        <v>#REF!</v>
      </c>
      <c r="V151" s="12" t="s">
        <v>27</v>
      </c>
      <c r="W151" s="22" t="s">
        <v>73</v>
      </c>
      <c r="X151" s="6">
        <f t="shared" si="7"/>
        <v>1</v>
      </c>
      <c r="Y151" s="22" t="s">
        <v>363</v>
      </c>
      <c r="Z151" s="22" t="s">
        <v>366</v>
      </c>
    </row>
    <row r="152" spans="1:26" ht="20.25" customHeight="1" x14ac:dyDescent="0.25">
      <c r="A152" s="9">
        <v>141</v>
      </c>
      <c r="B152" s="11">
        <v>1185</v>
      </c>
      <c r="C152" s="16">
        <v>45107</v>
      </c>
      <c r="D152" s="16">
        <v>45107</v>
      </c>
      <c r="E152" s="17">
        <v>45113</v>
      </c>
      <c r="F152" s="13" t="str">
        <f t="shared" si="11"/>
        <v>1185/2023</v>
      </c>
      <c r="G152" s="188">
        <f t="shared" si="12"/>
        <v>45113</v>
      </c>
      <c r="H152" s="230" t="s">
        <v>392</v>
      </c>
      <c r="I152" s="81">
        <v>740502508265</v>
      </c>
      <c r="J152" s="83">
        <v>800000</v>
      </c>
      <c r="K152" s="192">
        <v>3.7499999999999999E-2</v>
      </c>
      <c r="L152" s="31" t="s">
        <v>23</v>
      </c>
      <c r="M152" s="31" t="s">
        <v>43</v>
      </c>
      <c r="N152" s="7" t="s">
        <v>80</v>
      </c>
      <c r="O152" s="7"/>
      <c r="P152" s="7" t="s">
        <v>116</v>
      </c>
      <c r="Q152" s="7" t="s">
        <v>21</v>
      </c>
      <c r="R152" s="7" t="s">
        <v>30</v>
      </c>
      <c r="S152" s="21" t="e">
        <f>РЕЕСТР!#REF!</f>
        <v>#REF!</v>
      </c>
      <c r="T152" s="166" t="e">
        <f>VLOOKUP(I152,РЕЕСТР!C81:K202,13,0)</f>
        <v>#REF!</v>
      </c>
      <c r="U152" s="32" t="e">
        <f>VLOOKUP(I152,РЕЕСТР!C81:H288,10,0)</f>
        <v>#REF!</v>
      </c>
      <c r="V152" s="12" t="s">
        <v>120</v>
      </c>
      <c r="W152" s="22" t="s">
        <v>73</v>
      </c>
      <c r="X152" s="6">
        <f t="shared" si="7"/>
        <v>1</v>
      </c>
      <c r="Y152" s="22" t="s">
        <v>365</v>
      </c>
      <c r="Z152" s="22"/>
    </row>
    <row r="153" spans="1:26" ht="20.25" customHeight="1" x14ac:dyDescent="0.25">
      <c r="A153" s="9">
        <v>142</v>
      </c>
      <c r="B153" s="11">
        <v>1186</v>
      </c>
      <c r="C153" s="16">
        <v>45099</v>
      </c>
      <c r="D153" s="16">
        <v>45103</v>
      </c>
      <c r="E153" s="17">
        <v>45114</v>
      </c>
      <c r="F153" s="13" t="str">
        <f t="shared" si="11"/>
        <v>1186/2023</v>
      </c>
      <c r="G153" s="188">
        <f t="shared" si="12"/>
        <v>45114</v>
      </c>
      <c r="H153" s="11" t="s">
        <v>299</v>
      </c>
      <c r="I153" s="22">
        <v>7457001944</v>
      </c>
      <c r="J153" s="83">
        <v>2700000</v>
      </c>
      <c r="K153" s="192">
        <v>3.7499999999999999E-2</v>
      </c>
      <c r="L153" s="31" t="s">
        <v>23</v>
      </c>
      <c r="M153" s="31" t="s">
        <v>43</v>
      </c>
      <c r="N153" s="7" t="s">
        <v>66</v>
      </c>
      <c r="O153" s="7"/>
      <c r="P153" s="7" t="s">
        <v>116</v>
      </c>
      <c r="Q153" s="7" t="s">
        <v>21</v>
      </c>
      <c r="R153" s="7" t="s">
        <v>30</v>
      </c>
      <c r="S153" s="21" t="e">
        <f>РЕЕСТР!#REF!</f>
        <v>#REF!</v>
      </c>
      <c r="T153" s="166" t="e">
        <f>VLOOKUP(I153,РЕЕСТР!C82:K203,13,0)</f>
        <v>#REF!</v>
      </c>
      <c r="U153" s="32" t="e">
        <f>VLOOKUP(I153,РЕЕСТР!C82:H289,10,0)</f>
        <v>#REF!</v>
      </c>
      <c r="V153" s="12" t="s">
        <v>120</v>
      </c>
      <c r="W153" s="22" t="s">
        <v>73</v>
      </c>
      <c r="X153" s="6">
        <f t="shared" si="7"/>
        <v>1</v>
      </c>
      <c r="Y153" s="22" t="s">
        <v>365</v>
      </c>
      <c r="Z153" s="22" t="s">
        <v>366</v>
      </c>
    </row>
    <row r="154" spans="1:26" ht="20.25" customHeight="1" x14ac:dyDescent="0.25">
      <c r="A154" s="9">
        <v>143</v>
      </c>
      <c r="B154" s="11">
        <v>1187</v>
      </c>
      <c r="C154" s="16">
        <v>45111</v>
      </c>
      <c r="D154" s="16">
        <v>45113</v>
      </c>
      <c r="E154" s="17">
        <v>45114</v>
      </c>
      <c r="F154" s="13" t="str">
        <f t="shared" si="11"/>
        <v>1187/2023</v>
      </c>
      <c r="G154" s="188">
        <f t="shared" si="12"/>
        <v>45114</v>
      </c>
      <c r="H154" s="11" t="s">
        <v>344</v>
      </c>
      <c r="I154" s="22">
        <v>7444027705</v>
      </c>
      <c r="J154" s="83">
        <v>1900000</v>
      </c>
      <c r="K154" s="46">
        <v>3.7499999999999999E-2</v>
      </c>
      <c r="L154" s="31" t="s">
        <v>23</v>
      </c>
      <c r="M154" s="31" t="s">
        <v>43</v>
      </c>
      <c r="N154" s="7" t="s">
        <v>66</v>
      </c>
      <c r="O154" s="7"/>
      <c r="P154" s="7" t="s">
        <v>116</v>
      </c>
      <c r="Q154" s="7" t="s">
        <v>25</v>
      </c>
      <c r="R154" s="7" t="s">
        <v>30</v>
      </c>
      <c r="S154" s="21" t="e">
        <f>РЕЕСТР!#REF!</f>
        <v>#REF!</v>
      </c>
      <c r="T154" s="166" t="e">
        <f>VLOOKUP(I154,РЕЕСТР!C83:K204,13,0)</f>
        <v>#REF!</v>
      </c>
      <c r="U154" s="32" t="e">
        <f>VLOOKUP(I154,РЕЕСТР!C83:H290,10,0)</f>
        <v>#REF!</v>
      </c>
      <c r="V154" s="12" t="s">
        <v>28</v>
      </c>
      <c r="W154" s="22" t="s">
        <v>73</v>
      </c>
      <c r="X154" s="6">
        <f t="shared" si="7"/>
        <v>1</v>
      </c>
      <c r="Y154" s="22" t="s">
        <v>363</v>
      </c>
      <c r="Z154" s="22" t="s">
        <v>366</v>
      </c>
    </row>
    <row r="155" spans="1:26" ht="20.25" customHeight="1" x14ac:dyDescent="0.25">
      <c r="A155" s="9">
        <v>144</v>
      </c>
      <c r="B155" s="11">
        <v>1188</v>
      </c>
      <c r="C155" s="16">
        <v>45111</v>
      </c>
      <c r="D155" s="16">
        <v>45113</v>
      </c>
      <c r="E155" s="17">
        <v>45114</v>
      </c>
      <c r="F155" s="13" t="str">
        <f t="shared" si="11"/>
        <v>1188/2023</v>
      </c>
      <c r="G155" s="188">
        <f t="shared" si="12"/>
        <v>45114</v>
      </c>
      <c r="H155" s="230" t="s">
        <v>395</v>
      </c>
      <c r="I155" s="81">
        <v>745112235452</v>
      </c>
      <c r="J155" s="83">
        <v>300000</v>
      </c>
      <c r="K155" s="46">
        <v>7.4999999999999997E-2</v>
      </c>
      <c r="L155" s="31" t="s">
        <v>23</v>
      </c>
      <c r="M155" s="31" t="s">
        <v>43</v>
      </c>
      <c r="N155" s="7" t="s">
        <v>80</v>
      </c>
      <c r="O155" s="7"/>
      <c r="P155" s="7" t="s">
        <v>116</v>
      </c>
      <c r="Q155" s="7" t="s">
        <v>21</v>
      </c>
      <c r="R155" s="7" t="s">
        <v>30</v>
      </c>
      <c r="S155" s="21" t="e">
        <f>РЕЕСТР!#REF!</f>
        <v>#REF!</v>
      </c>
      <c r="T155" s="166" t="e">
        <f>VLOOKUP(I155,РЕЕСТР!C84:K205,13,0)</f>
        <v>#REF!</v>
      </c>
      <c r="U155" s="32" t="e">
        <f>VLOOKUP(I155,РЕЕСТР!C84:H291,10,0)</f>
        <v>#REF!</v>
      </c>
      <c r="V155" s="12" t="s">
        <v>120</v>
      </c>
      <c r="W155" s="22" t="s">
        <v>73</v>
      </c>
      <c r="X155" s="6">
        <f t="shared" si="7"/>
        <v>1</v>
      </c>
      <c r="Y155" s="22" t="s">
        <v>365</v>
      </c>
      <c r="Z155" s="22"/>
    </row>
    <row r="156" spans="1:26" ht="20.25" customHeight="1" x14ac:dyDescent="0.25">
      <c r="A156" s="9">
        <v>145</v>
      </c>
      <c r="B156" s="11">
        <v>1189</v>
      </c>
      <c r="C156" s="16">
        <v>45112</v>
      </c>
      <c r="D156" s="16">
        <v>45114</v>
      </c>
      <c r="E156" s="17">
        <v>45117</v>
      </c>
      <c r="F156" s="13" t="str">
        <f t="shared" si="11"/>
        <v>1189/2023</v>
      </c>
      <c r="G156" s="188">
        <f t="shared" si="12"/>
        <v>45117</v>
      </c>
      <c r="H156" s="11" t="s">
        <v>396</v>
      </c>
      <c r="I156" s="22">
        <v>7415079240</v>
      </c>
      <c r="J156" s="83">
        <v>3000000</v>
      </c>
      <c r="K156" s="46">
        <v>3.7499999999999999E-2</v>
      </c>
      <c r="L156" s="31" t="s">
        <v>23</v>
      </c>
      <c r="M156" s="31" t="s">
        <v>43</v>
      </c>
      <c r="N156" s="7" t="s">
        <v>66</v>
      </c>
      <c r="O156" s="7"/>
      <c r="P156" s="7" t="s">
        <v>116</v>
      </c>
      <c r="Q156" s="7" t="s">
        <v>21</v>
      </c>
      <c r="R156" s="7" t="s">
        <v>53</v>
      </c>
      <c r="S156" s="21" t="e">
        <f>РЕЕСТР!#REF!</f>
        <v>#REF!</v>
      </c>
      <c r="T156" s="166" t="e">
        <f>VLOOKUP(I156,РЕЕСТР!C135:K216,13,0)</f>
        <v>#REF!</v>
      </c>
      <c r="U156" s="32" t="e">
        <f>VLOOKUP(I156,РЕЕСТР!C85:H292,10,0)</f>
        <v>#REF!</v>
      </c>
      <c r="V156" s="12" t="s">
        <v>26</v>
      </c>
      <c r="W156" s="22" t="s">
        <v>73</v>
      </c>
      <c r="X156" s="6">
        <f t="shared" si="7"/>
        <v>1</v>
      </c>
      <c r="Y156" s="22" t="s">
        <v>363</v>
      </c>
      <c r="Z156" s="22" t="s">
        <v>366</v>
      </c>
    </row>
    <row r="157" spans="1:26" ht="20.25" customHeight="1" x14ac:dyDescent="0.25">
      <c r="A157" s="9">
        <v>146</v>
      </c>
      <c r="B157" s="11">
        <v>1190</v>
      </c>
      <c r="C157" s="16">
        <v>45117</v>
      </c>
      <c r="D157" s="16">
        <v>45117</v>
      </c>
      <c r="E157" s="17">
        <v>45117</v>
      </c>
      <c r="F157" s="13" t="str">
        <f t="shared" si="11"/>
        <v>1190/2023</v>
      </c>
      <c r="G157" s="188">
        <f t="shared" si="12"/>
        <v>45117</v>
      </c>
      <c r="H157" s="11" t="s">
        <v>398</v>
      </c>
      <c r="I157" s="82" t="s">
        <v>407</v>
      </c>
      <c r="J157" s="83">
        <v>500000</v>
      </c>
      <c r="K157" s="46">
        <v>3.7499999999999999E-2</v>
      </c>
      <c r="L157" s="31" t="s">
        <v>23</v>
      </c>
      <c r="M157" s="31" t="s">
        <v>43</v>
      </c>
      <c r="N157" s="7" t="s">
        <v>65</v>
      </c>
      <c r="O157" s="7"/>
      <c r="P157" s="7" t="s">
        <v>116</v>
      </c>
      <c r="Q157" s="7" t="s">
        <v>21</v>
      </c>
      <c r="R157" s="7" t="s">
        <v>30</v>
      </c>
      <c r="S157" s="21" t="e">
        <f>РЕЕСТР!#REF!</f>
        <v>#REF!</v>
      </c>
      <c r="T157" s="166" t="e">
        <f>VLOOKUP(I157,РЕЕСТР!C136:K216,13,0)</f>
        <v>#REF!</v>
      </c>
      <c r="U157" s="32" t="e">
        <f>VLOOKUP(I157,РЕЕСТР!C86:H293,10,0)</f>
        <v>#REF!</v>
      </c>
      <c r="V157" s="12" t="s">
        <v>26</v>
      </c>
      <c r="W157" s="22" t="s">
        <v>73</v>
      </c>
      <c r="X157" s="6">
        <f t="shared" si="7"/>
        <v>1</v>
      </c>
      <c r="Y157" s="22" t="s">
        <v>367</v>
      </c>
      <c r="Z157" s="22"/>
    </row>
    <row r="158" spans="1:26" ht="20.25" customHeight="1" x14ac:dyDescent="0.25">
      <c r="A158" s="9">
        <v>147</v>
      </c>
      <c r="B158" s="11">
        <v>1191</v>
      </c>
      <c r="C158" s="16">
        <v>45118</v>
      </c>
      <c r="D158" s="16">
        <v>45119</v>
      </c>
      <c r="E158" s="17">
        <v>45120</v>
      </c>
      <c r="F158" s="13" t="str">
        <f t="shared" si="11"/>
        <v>1191/2023</v>
      </c>
      <c r="G158" s="188">
        <f t="shared" si="12"/>
        <v>45120</v>
      </c>
      <c r="H158" s="230" t="s">
        <v>402</v>
      </c>
      <c r="I158" s="81">
        <v>745702575395</v>
      </c>
      <c r="J158" s="83">
        <v>300000</v>
      </c>
      <c r="K158" s="46">
        <v>5.7500000000000002E-2</v>
      </c>
      <c r="L158" s="31" t="s">
        <v>23</v>
      </c>
      <c r="M158" s="31" t="s">
        <v>43</v>
      </c>
      <c r="N158" s="7" t="s">
        <v>80</v>
      </c>
      <c r="O158" s="7"/>
      <c r="P158" s="7" t="s">
        <v>116</v>
      </c>
      <c r="Q158" s="7" t="s">
        <v>21</v>
      </c>
      <c r="R158" s="7" t="s">
        <v>30</v>
      </c>
      <c r="S158" s="21" t="e">
        <f>РЕЕСТР!#REF!</f>
        <v>#REF!</v>
      </c>
      <c r="T158" s="166" t="e">
        <f>VLOOKUP(I158,РЕЕСТР!C137:K216,13,0)</f>
        <v>#REF!</v>
      </c>
      <c r="U158" s="32" t="e">
        <f>VLOOKUP(I158,РЕЕСТР!C87:H294,10,0)</f>
        <v>#REF!</v>
      </c>
      <c r="V158" s="12" t="s">
        <v>31</v>
      </c>
      <c r="W158" s="22" t="s">
        <v>73</v>
      </c>
      <c r="X158" s="6">
        <f t="shared" si="7"/>
        <v>1</v>
      </c>
      <c r="Y158" s="22" t="s">
        <v>365</v>
      </c>
      <c r="Z158" s="22" t="s">
        <v>403</v>
      </c>
    </row>
    <row r="159" spans="1:26" ht="20.25" customHeight="1" x14ac:dyDescent="0.25">
      <c r="A159" s="9">
        <v>148</v>
      </c>
      <c r="B159" s="11">
        <v>1192</v>
      </c>
      <c r="C159" s="16">
        <v>45114</v>
      </c>
      <c r="D159" s="16">
        <v>45117</v>
      </c>
      <c r="E159" s="17">
        <v>45124</v>
      </c>
      <c r="F159" s="13" t="str">
        <f t="shared" si="11"/>
        <v>1192/2023</v>
      </c>
      <c r="G159" s="188">
        <f t="shared" si="12"/>
        <v>45124</v>
      </c>
      <c r="H159" s="11" t="s">
        <v>406</v>
      </c>
      <c r="I159" s="22">
        <v>7452095177</v>
      </c>
      <c r="J159" s="83">
        <v>5000000</v>
      </c>
      <c r="K159" s="46">
        <v>6.5000000000000002E-2</v>
      </c>
      <c r="L159" s="31" t="s">
        <v>23</v>
      </c>
      <c r="M159" s="31" t="s">
        <v>52</v>
      </c>
      <c r="N159" s="7" t="s">
        <v>66</v>
      </c>
      <c r="O159" s="7"/>
      <c r="P159" s="7" t="s">
        <v>116</v>
      </c>
      <c r="Q159" s="7" t="s">
        <v>25</v>
      </c>
      <c r="R159" s="7" t="s">
        <v>53</v>
      </c>
      <c r="S159" s="21" t="e">
        <f>РЕЕСТР!#REF!</f>
        <v>#REF!</v>
      </c>
      <c r="T159" s="166" t="e">
        <f>VLOOKUP(I159,РЕЕСТР!C138:K216,13,0)</f>
        <v>#REF!</v>
      </c>
      <c r="U159" s="32" t="e">
        <f>VLOOKUP(I159,РЕЕСТР!C88:H295,10,0)</f>
        <v>#REF!</v>
      </c>
      <c r="V159" s="12" t="s">
        <v>26</v>
      </c>
      <c r="W159" s="22" t="s">
        <v>73</v>
      </c>
      <c r="X159" s="6">
        <f t="shared" si="7"/>
        <v>1</v>
      </c>
      <c r="Y159" s="22" t="s">
        <v>363</v>
      </c>
      <c r="Z159" s="22" t="s">
        <v>329</v>
      </c>
    </row>
    <row r="160" spans="1:26" ht="20.25" customHeight="1" x14ac:dyDescent="0.25">
      <c r="A160" s="9">
        <v>149</v>
      </c>
      <c r="B160" s="11">
        <v>1193</v>
      </c>
      <c r="C160" s="16">
        <v>45118</v>
      </c>
      <c r="D160" s="16">
        <v>45120</v>
      </c>
      <c r="E160" s="17">
        <v>45124</v>
      </c>
      <c r="F160" s="13" t="str">
        <f t="shared" si="11"/>
        <v>1193/2023</v>
      </c>
      <c r="G160" s="188">
        <f t="shared" si="12"/>
        <v>45124</v>
      </c>
      <c r="H160" s="11" t="s">
        <v>409</v>
      </c>
      <c r="I160" s="22">
        <v>7457002899</v>
      </c>
      <c r="J160" s="83">
        <v>1500000</v>
      </c>
      <c r="K160" s="46">
        <v>3.7499999999999999E-2</v>
      </c>
      <c r="L160" s="31" t="s">
        <v>23</v>
      </c>
      <c r="M160" s="31" t="s">
        <v>43</v>
      </c>
      <c r="N160" s="7" t="s">
        <v>66</v>
      </c>
      <c r="O160" s="7"/>
      <c r="P160" s="7" t="s">
        <v>116</v>
      </c>
      <c r="Q160" s="7" t="s">
        <v>21</v>
      </c>
      <c r="R160" s="7" t="s">
        <v>30</v>
      </c>
      <c r="S160" s="21" t="e">
        <f>РЕЕСТР!#REF!</f>
        <v>#REF!</v>
      </c>
      <c r="T160" s="166" t="e">
        <f>VLOOKUP(I160,РЕЕСТР!C139:K216,13,0)</f>
        <v>#REF!</v>
      </c>
      <c r="U160" s="32" t="e">
        <f>VLOOKUP(I160,РЕЕСТР!C89:H296,10,0)</f>
        <v>#REF!</v>
      </c>
      <c r="V160" s="12" t="s">
        <v>26</v>
      </c>
      <c r="W160" s="22" t="s">
        <v>73</v>
      </c>
      <c r="X160" s="6">
        <f t="shared" si="7"/>
        <v>1</v>
      </c>
      <c r="Y160" s="22"/>
      <c r="Z160" s="22"/>
    </row>
    <row r="161" spans="1:26" ht="20.25" customHeight="1" x14ac:dyDescent="0.25">
      <c r="A161" s="9">
        <v>150</v>
      </c>
      <c r="B161" s="11">
        <v>1194</v>
      </c>
      <c r="C161" s="16">
        <v>45120</v>
      </c>
      <c r="D161" s="16">
        <v>45121</v>
      </c>
      <c r="E161" s="17">
        <v>45124</v>
      </c>
      <c r="F161" s="13" t="str">
        <f>CONCATENATE(B161,"/2023")</f>
        <v>1194/2023</v>
      </c>
      <c r="G161" s="188">
        <f t="shared" si="12"/>
        <v>45124</v>
      </c>
      <c r="H161" s="11" t="s">
        <v>413</v>
      </c>
      <c r="I161" s="22">
        <v>7449096910</v>
      </c>
      <c r="J161" s="83">
        <v>5000000</v>
      </c>
      <c r="K161" s="46">
        <v>6.5000000000000002E-2</v>
      </c>
      <c r="L161" s="31" t="s">
        <v>23</v>
      </c>
      <c r="M161" s="31" t="s">
        <v>52</v>
      </c>
      <c r="N161" s="7" t="s">
        <v>66</v>
      </c>
      <c r="O161" s="7"/>
      <c r="P161" s="7" t="s">
        <v>116</v>
      </c>
      <c r="Q161" s="7" t="s">
        <v>25</v>
      </c>
      <c r="R161" s="7" t="s">
        <v>30</v>
      </c>
      <c r="S161" s="21" t="e">
        <f>РЕЕСТР!#REF!</f>
        <v>#REF!</v>
      </c>
      <c r="T161" s="166" t="e">
        <f>VLOOKUP(I161,РЕЕСТР!C140:K216,13,0)</f>
        <v>#REF!</v>
      </c>
      <c r="U161" s="32" t="e">
        <f>VLOOKUP(I161,РЕЕСТР!C90:H297,10,0)</f>
        <v>#REF!</v>
      </c>
      <c r="V161" s="12" t="s">
        <v>31</v>
      </c>
      <c r="W161" s="22" t="s">
        <v>73</v>
      </c>
      <c r="X161" s="6">
        <f t="shared" si="7"/>
        <v>1</v>
      </c>
      <c r="Y161" s="22" t="s">
        <v>363</v>
      </c>
      <c r="Z161" s="22" t="s">
        <v>366</v>
      </c>
    </row>
    <row r="162" spans="1:26" ht="20.25" customHeight="1" x14ac:dyDescent="0.25">
      <c r="A162" s="9">
        <v>151</v>
      </c>
      <c r="B162" s="11">
        <v>1195</v>
      </c>
      <c r="C162" s="16">
        <v>45107</v>
      </c>
      <c r="D162" s="16">
        <v>45113</v>
      </c>
      <c r="E162" s="17">
        <v>45125</v>
      </c>
      <c r="F162" s="13" t="str">
        <f t="shared" si="9"/>
        <v>1195/2023</v>
      </c>
      <c r="G162" s="188">
        <f t="shared" si="8"/>
        <v>45125</v>
      </c>
      <c r="H162" s="11" t="s">
        <v>297</v>
      </c>
      <c r="I162" s="81">
        <v>745083532095</v>
      </c>
      <c r="J162" s="83">
        <v>5000000</v>
      </c>
      <c r="K162" s="46">
        <v>7.4999999999999997E-2</v>
      </c>
      <c r="L162" s="31" t="s">
        <v>23</v>
      </c>
      <c r="M162" s="31" t="s">
        <v>43</v>
      </c>
      <c r="N162" s="7" t="s">
        <v>66</v>
      </c>
      <c r="O162" s="63"/>
      <c r="P162" s="7" t="s">
        <v>116</v>
      </c>
      <c r="Q162" s="7" t="s">
        <v>25</v>
      </c>
      <c r="R162" s="7" t="s">
        <v>53</v>
      </c>
      <c r="S162" s="21" t="e">
        <f>РЕЕСТР!#REF!</f>
        <v>#REF!</v>
      </c>
      <c r="T162" s="166" t="e">
        <f>VLOOKUP(I162,РЕЕСТР!C141:K216,13,0)</f>
        <v>#REF!</v>
      </c>
      <c r="U162" s="32" t="e">
        <f>VLOOKUP(I162,РЕЕСТР!C92:H299,10,0)</f>
        <v>#REF!</v>
      </c>
      <c r="V162" s="12" t="s">
        <v>27</v>
      </c>
      <c r="W162" s="22" t="s">
        <v>73</v>
      </c>
      <c r="X162" s="6">
        <f t="shared" si="7"/>
        <v>1</v>
      </c>
      <c r="Y162" s="22" t="s">
        <v>365</v>
      </c>
      <c r="Z162" s="22" t="s">
        <v>329</v>
      </c>
    </row>
    <row r="163" spans="1:26" ht="19.5" customHeight="1" x14ac:dyDescent="0.25">
      <c r="A163" s="9">
        <v>152</v>
      </c>
      <c r="B163" s="11">
        <v>1196</v>
      </c>
      <c r="C163" s="19">
        <v>45120</v>
      </c>
      <c r="D163" s="19">
        <v>45125</v>
      </c>
      <c r="E163" s="19">
        <v>45126</v>
      </c>
      <c r="F163" s="13" t="str">
        <f t="shared" si="9"/>
        <v>1196/2023</v>
      </c>
      <c r="G163" s="188">
        <f t="shared" si="8"/>
        <v>45126</v>
      </c>
      <c r="H163" s="11" t="s">
        <v>414</v>
      </c>
      <c r="I163" s="11">
        <v>7456040570</v>
      </c>
      <c r="J163" s="83">
        <v>3900000</v>
      </c>
      <c r="K163" s="46">
        <v>3.7499999999999999E-2</v>
      </c>
      <c r="L163" s="31" t="s">
        <v>23</v>
      </c>
      <c r="M163" s="31" t="s">
        <v>43</v>
      </c>
      <c r="N163" s="7" t="s">
        <v>66</v>
      </c>
      <c r="O163" s="63"/>
      <c r="P163" s="7" t="s">
        <v>116</v>
      </c>
      <c r="Q163" s="7" t="s">
        <v>21</v>
      </c>
      <c r="R163" s="7" t="s">
        <v>53</v>
      </c>
      <c r="S163" s="21" t="e">
        <f>РЕЕСТР!#REF!</f>
        <v>#REF!</v>
      </c>
      <c r="T163" s="166" t="e">
        <f>VLOOKUP(I163,РЕЕСТР!C142:K216,13,0)</f>
        <v>#REF!</v>
      </c>
      <c r="U163" s="32" t="e">
        <f>VLOOKUP(I163,РЕЕСТР!C93:H300,10,0)</f>
        <v>#REF!</v>
      </c>
      <c r="V163" s="12" t="s">
        <v>26</v>
      </c>
      <c r="W163" s="22" t="s">
        <v>73</v>
      </c>
      <c r="X163" s="6">
        <f t="shared" si="7"/>
        <v>1</v>
      </c>
      <c r="Y163" s="22" t="s">
        <v>363</v>
      </c>
      <c r="Z163" s="22" t="s">
        <v>366</v>
      </c>
    </row>
    <row r="164" spans="1:26" ht="20.25" customHeight="1" x14ac:dyDescent="0.25">
      <c r="A164" s="9">
        <v>153</v>
      </c>
      <c r="B164" s="11">
        <v>1197</v>
      </c>
      <c r="C164" s="16">
        <v>45117</v>
      </c>
      <c r="D164" s="16">
        <v>45119</v>
      </c>
      <c r="E164" s="16">
        <v>45127</v>
      </c>
      <c r="F164" s="13" t="str">
        <f t="shared" si="9"/>
        <v>1197/2023</v>
      </c>
      <c r="G164" s="188">
        <f t="shared" si="8"/>
        <v>45127</v>
      </c>
      <c r="H164" s="230" t="s">
        <v>416</v>
      </c>
      <c r="I164" s="82" t="s">
        <v>516</v>
      </c>
      <c r="J164" s="83">
        <v>300000</v>
      </c>
      <c r="K164" s="64">
        <v>9.5000000000000001E-2</v>
      </c>
      <c r="L164" s="31" t="s">
        <v>23</v>
      </c>
      <c r="M164" s="31" t="s">
        <v>43</v>
      </c>
      <c r="N164" s="7" t="s">
        <v>80</v>
      </c>
      <c r="O164" s="7"/>
      <c r="P164" s="7" t="s">
        <v>116</v>
      </c>
      <c r="Q164" s="7" t="s">
        <v>21</v>
      </c>
      <c r="R164" s="7" t="s">
        <v>30</v>
      </c>
      <c r="S164" s="21" t="e">
        <f>РЕЕСТР!#REF!</f>
        <v>#REF!</v>
      </c>
      <c r="T164" s="166" t="e">
        <f>VLOOKUP(I164,РЕЕСТР!C143:K216,13,0)</f>
        <v>#REF!</v>
      </c>
      <c r="U164" s="32" t="e">
        <f>VLOOKUP(I164,РЕЕСТР!C94:H301,10,0)</f>
        <v>#REF!</v>
      </c>
      <c r="V164" s="12" t="s">
        <v>26</v>
      </c>
      <c r="W164" s="22" t="s">
        <v>73</v>
      </c>
      <c r="X164" s="6">
        <f t="shared" si="7"/>
        <v>1</v>
      </c>
      <c r="Y164" s="22" t="s">
        <v>419</v>
      </c>
      <c r="Z164" s="22" t="s">
        <v>420</v>
      </c>
    </row>
    <row r="165" spans="1:26" ht="20.25" customHeight="1" x14ac:dyDescent="0.25">
      <c r="A165" s="9">
        <v>154</v>
      </c>
      <c r="B165" s="11">
        <v>1198</v>
      </c>
      <c r="C165" s="16">
        <v>45114</v>
      </c>
      <c r="D165" s="16">
        <v>45119</v>
      </c>
      <c r="E165" s="17">
        <v>45131</v>
      </c>
      <c r="F165" s="13" t="str">
        <f t="shared" si="9"/>
        <v>1198/2023</v>
      </c>
      <c r="G165" s="188">
        <f t="shared" si="8"/>
        <v>45131</v>
      </c>
      <c r="H165" s="11" t="s">
        <v>422</v>
      </c>
      <c r="I165" s="81">
        <v>740201492195</v>
      </c>
      <c r="J165" s="83">
        <v>5000000</v>
      </c>
      <c r="K165" s="61">
        <v>8.5000000000000006E-2</v>
      </c>
      <c r="L165" s="31" t="s">
        <v>23</v>
      </c>
      <c r="M165" s="31" t="s">
        <v>43</v>
      </c>
      <c r="N165" s="7" t="s">
        <v>66</v>
      </c>
      <c r="O165" s="7"/>
      <c r="P165" s="7" t="s">
        <v>116</v>
      </c>
      <c r="Q165" s="7" t="s">
        <v>21</v>
      </c>
      <c r="R165" s="7" t="s">
        <v>30</v>
      </c>
      <c r="S165" s="21" t="e">
        <f>РЕЕСТР!#REF!</f>
        <v>#REF!</v>
      </c>
      <c r="T165" s="166" t="e">
        <f>VLOOKUP(I165,РЕЕСТР!C144:K216,13,0)</f>
        <v>#REF!</v>
      </c>
      <c r="U165" s="32" t="e">
        <f>VLOOKUP(I165,РЕЕСТР!C95:H302,10,0)</f>
        <v>#REF!</v>
      </c>
      <c r="V165" s="12" t="s">
        <v>31</v>
      </c>
      <c r="W165" s="22" t="s">
        <v>73</v>
      </c>
      <c r="X165" s="6">
        <f t="shared" ref="X165:X213" si="13">IF(AND(N165="МСП действ",W165="выдан",L165="предоставление микрозайма"),1,IF(AND(N165="МСП СТАРТ",W165="выдан"),1,IF(AND(N165="С/З",W165="выдан"),1)))</f>
        <v>1</v>
      </c>
      <c r="Y165" s="22" t="s">
        <v>419</v>
      </c>
      <c r="Z165" s="22" t="s">
        <v>329</v>
      </c>
    </row>
    <row r="166" spans="1:26" ht="20.25" customHeight="1" x14ac:dyDescent="0.25">
      <c r="A166" s="9">
        <v>155</v>
      </c>
      <c r="B166" s="11">
        <v>1199</v>
      </c>
      <c r="C166" s="16">
        <v>45125</v>
      </c>
      <c r="D166" s="16">
        <v>45127</v>
      </c>
      <c r="E166" s="17">
        <v>45131</v>
      </c>
      <c r="F166" s="13" t="str">
        <f t="shared" si="9"/>
        <v>1199/2023</v>
      </c>
      <c r="G166" s="188">
        <f t="shared" ref="G166:G247" si="14">E166</f>
        <v>45131</v>
      </c>
      <c r="H166" s="11" t="s">
        <v>354</v>
      </c>
      <c r="I166" s="81">
        <v>667210051312</v>
      </c>
      <c r="J166" s="83">
        <v>5000000</v>
      </c>
      <c r="K166" s="61">
        <v>4.2500000000000003E-2</v>
      </c>
      <c r="L166" s="31" t="s">
        <v>23</v>
      </c>
      <c r="M166" s="31" t="s">
        <v>43</v>
      </c>
      <c r="N166" s="7" t="s">
        <v>66</v>
      </c>
      <c r="O166" s="7"/>
      <c r="P166" s="7" t="s">
        <v>116</v>
      </c>
      <c r="Q166" s="7" t="s">
        <v>25</v>
      </c>
      <c r="R166" s="7" t="s">
        <v>53</v>
      </c>
      <c r="S166" s="21" t="e">
        <f>РЕЕСТР!#REF!</f>
        <v>#REF!</v>
      </c>
      <c r="T166" s="166" t="e">
        <f>VLOOKUP(I166,РЕЕСТР!C145:K216,13,0)</f>
        <v>#REF!</v>
      </c>
      <c r="U166" s="32" t="e">
        <f>VLOOKUP(I166,РЕЕСТР!C96:H303,10,0)</f>
        <v>#REF!</v>
      </c>
      <c r="V166" s="12" t="s">
        <v>29</v>
      </c>
      <c r="W166" s="22" t="s">
        <v>73</v>
      </c>
      <c r="X166" s="6">
        <f t="shared" si="13"/>
        <v>1</v>
      </c>
      <c r="Y166" s="22" t="s">
        <v>419</v>
      </c>
      <c r="Z166" s="22" t="s">
        <v>329</v>
      </c>
    </row>
    <row r="167" spans="1:26" ht="20.25" customHeight="1" x14ac:dyDescent="0.25">
      <c r="A167" s="9">
        <v>156</v>
      </c>
      <c r="B167" s="11">
        <v>1200</v>
      </c>
      <c r="C167" s="19">
        <v>45124</v>
      </c>
      <c r="D167" s="19">
        <v>45125</v>
      </c>
      <c r="E167" s="17">
        <v>45132</v>
      </c>
      <c r="F167" s="13" t="str">
        <f>CONCATENATE(B167,"/2023")</f>
        <v>1200/2023</v>
      </c>
      <c r="G167" s="188">
        <f t="shared" si="14"/>
        <v>45132</v>
      </c>
      <c r="H167" s="22" t="s">
        <v>423</v>
      </c>
      <c r="I167" s="82" t="s">
        <v>424</v>
      </c>
      <c r="J167" s="83">
        <v>1500000</v>
      </c>
      <c r="K167" s="61">
        <v>7.4999999999999997E-2</v>
      </c>
      <c r="L167" s="31" t="s">
        <v>23</v>
      </c>
      <c r="M167" s="31" t="s">
        <v>52</v>
      </c>
      <c r="N167" s="7" t="s">
        <v>66</v>
      </c>
      <c r="O167" s="63"/>
      <c r="P167" s="7" t="s">
        <v>116</v>
      </c>
      <c r="Q167" s="7" t="s">
        <v>25</v>
      </c>
      <c r="R167" s="7" t="s">
        <v>30</v>
      </c>
      <c r="S167" s="21" t="e">
        <f>РЕЕСТР!#REF!</f>
        <v>#REF!</v>
      </c>
      <c r="T167" s="166" t="e">
        <f>VLOOKUP(I167,РЕЕСТР!C146:K216,13,0)</f>
        <v>#REF!</v>
      </c>
      <c r="U167" s="32" t="e">
        <f>VLOOKUP(I167,РЕЕСТР!C97:H304,10,0)</f>
        <v>#REF!</v>
      </c>
      <c r="V167" s="12" t="s">
        <v>28</v>
      </c>
      <c r="W167" s="22" t="s">
        <v>73</v>
      </c>
      <c r="X167" s="6">
        <f t="shared" si="13"/>
        <v>1</v>
      </c>
      <c r="Y167" s="22" t="s">
        <v>425</v>
      </c>
      <c r="Z167" s="22" t="s">
        <v>366</v>
      </c>
    </row>
    <row r="168" spans="1:26" ht="20.25" customHeight="1" x14ac:dyDescent="0.25">
      <c r="A168" s="9">
        <v>157</v>
      </c>
      <c r="B168" s="11">
        <v>1201</v>
      </c>
      <c r="C168" s="16">
        <v>45124</v>
      </c>
      <c r="D168" s="16">
        <v>45126</v>
      </c>
      <c r="E168" s="17">
        <v>45133</v>
      </c>
      <c r="F168" s="13" t="str">
        <f t="shared" si="9"/>
        <v>1201/2023</v>
      </c>
      <c r="G168" s="188">
        <f t="shared" si="14"/>
        <v>45133</v>
      </c>
      <c r="H168" s="11" t="s">
        <v>227</v>
      </c>
      <c r="I168" s="81">
        <v>7451248141</v>
      </c>
      <c r="J168" s="83">
        <v>3000000</v>
      </c>
      <c r="K168" s="61">
        <v>4.2500000000000003E-2</v>
      </c>
      <c r="L168" s="31" t="s">
        <v>23</v>
      </c>
      <c r="M168" s="31" t="s">
        <v>43</v>
      </c>
      <c r="N168" s="7" t="s">
        <v>66</v>
      </c>
      <c r="O168" s="7"/>
      <c r="P168" s="7" t="s">
        <v>116</v>
      </c>
      <c r="Q168" s="7" t="s">
        <v>25</v>
      </c>
      <c r="R168" s="7" t="s">
        <v>30</v>
      </c>
      <c r="S168" s="21" t="e">
        <f>РЕЕСТР!#REF!</f>
        <v>#REF!</v>
      </c>
      <c r="T168" s="166" t="e">
        <f>VLOOKUP(I168,РЕЕСТР!C147:K216,13,0)</f>
        <v>#REF!</v>
      </c>
      <c r="U168" s="32" t="e">
        <f>VLOOKUP(I168,РЕЕСТР!C98:H305,10,0)</f>
        <v>#REF!</v>
      </c>
      <c r="V168" s="12" t="s">
        <v>27</v>
      </c>
      <c r="W168" s="22" t="s">
        <v>73</v>
      </c>
      <c r="X168" s="6">
        <f t="shared" si="13"/>
        <v>1</v>
      </c>
      <c r="Y168" s="22" t="s">
        <v>363</v>
      </c>
      <c r="Z168" s="22" t="s">
        <v>366</v>
      </c>
    </row>
    <row r="169" spans="1:26" ht="20.25" customHeight="1" x14ac:dyDescent="0.25">
      <c r="A169" s="9">
        <v>158</v>
      </c>
      <c r="B169" s="11">
        <v>1202</v>
      </c>
      <c r="C169" s="16">
        <v>45127</v>
      </c>
      <c r="D169" s="16">
        <v>45128</v>
      </c>
      <c r="E169" s="17">
        <v>45133</v>
      </c>
      <c r="F169" s="13" t="str">
        <f t="shared" si="9"/>
        <v>1202/2023</v>
      </c>
      <c r="G169" s="188">
        <f t="shared" si="14"/>
        <v>45133</v>
      </c>
      <c r="H169" s="11" t="s">
        <v>428</v>
      </c>
      <c r="I169" s="81">
        <v>7451442727</v>
      </c>
      <c r="J169" s="83">
        <v>870000</v>
      </c>
      <c r="K169" s="61">
        <v>7.4999999999999997E-2</v>
      </c>
      <c r="L169" s="31" t="s">
        <v>23</v>
      </c>
      <c r="M169" s="31" t="s">
        <v>52</v>
      </c>
      <c r="N169" s="7" t="s">
        <v>66</v>
      </c>
      <c r="O169" s="63"/>
      <c r="P169" s="7" t="s">
        <v>116</v>
      </c>
      <c r="Q169" s="7" t="s">
        <v>21</v>
      </c>
      <c r="R169" s="7" t="s">
        <v>30</v>
      </c>
      <c r="S169" s="21" t="e">
        <f>РЕЕСТР!#REF!</f>
        <v>#REF!</v>
      </c>
      <c r="T169" s="166" t="e">
        <f>VLOOKUP(I169,РЕЕСТР!C148:K216,13,0)</f>
        <v>#REF!</v>
      </c>
      <c r="U169" s="32" t="e">
        <f>VLOOKUP(I169,РЕЕСТР!C99:H306,10,0)</f>
        <v>#REF!</v>
      </c>
      <c r="V169" s="12" t="s">
        <v>31</v>
      </c>
      <c r="W169" s="22" t="s">
        <v>73</v>
      </c>
      <c r="X169" s="6">
        <f t="shared" si="13"/>
        <v>1</v>
      </c>
      <c r="Y169" s="22" t="s">
        <v>363</v>
      </c>
      <c r="Z169" s="22" t="s">
        <v>366</v>
      </c>
    </row>
    <row r="170" spans="1:26" ht="20.25" customHeight="1" x14ac:dyDescent="0.25">
      <c r="A170" s="9">
        <v>159</v>
      </c>
      <c r="B170" s="18">
        <v>1203</v>
      </c>
      <c r="C170" s="16">
        <v>45127</v>
      </c>
      <c r="D170" s="16">
        <v>45131</v>
      </c>
      <c r="E170" s="17">
        <v>45133</v>
      </c>
      <c r="F170" s="13" t="str">
        <f t="shared" si="9"/>
        <v>1203/2023</v>
      </c>
      <c r="G170" s="188">
        <f t="shared" si="14"/>
        <v>45133</v>
      </c>
      <c r="H170" s="11" t="s">
        <v>399</v>
      </c>
      <c r="I170" s="22">
        <v>7447287684</v>
      </c>
      <c r="J170" s="83">
        <v>250000</v>
      </c>
      <c r="K170" s="61">
        <v>0.105</v>
      </c>
      <c r="L170" s="31" t="s">
        <v>23</v>
      </c>
      <c r="M170" s="31" t="s">
        <v>43</v>
      </c>
      <c r="N170" s="7" t="s">
        <v>66</v>
      </c>
      <c r="O170" s="7"/>
      <c r="P170" s="7" t="s">
        <v>116</v>
      </c>
      <c r="Q170" s="7" t="s">
        <v>21</v>
      </c>
      <c r="R170" s="7" t="s">
        <v>53</v>
      </c>
      <c r="S170" s="21" t="e">
        <f>РЕЕСТР!#REF!</f>
        <v>#REF!</v>
      </c>
      <c r="T170" s="166" t="e">
        <f>VLOOKUP(I170,РЕЕСТР!C149:K216,13,0)</f>
        <v>#REF!</v>
      </c>
      <c r="U170" s="32" t="e">
        <f>VLOOKUP(I170,РЕЕСТР!C100:H307,10,0)</f>
        <v>#REF!</v>
      </c>
      <c r="V170" s="12" t="s">
        <v>97</v>
      </c>
      <c r="W170" s="22" t="s">
        <v>73</v>
      </c>
      <c r="X170" s="6">
        <f t="shared" si="13"/>
        <v>1</v>
      </c>
      <c r="Y170" s="22" t="s">
        <v>419</v>
      </c>
      <c r="Z170" s="22" t="s">
        <v>329</v>
      </c>
    </row>
    <row r="171" spans="1:26" ht="20.25" customHeight="1" x14ac:dyDescent="0.25">
      <c r="A171" s="9">
        <v>160</v>
      </c>
      <c r="B171" s="11">
        <v>1204</v>
      </c>
      <c r="C171" s="16">
        <v>45125</v>
      </c>
      <c r="D171" s="16">
        <v>45125</v>
      </c>
      <c r="E171" s="17">
        <v>45133</v>
      </c>
      <c r="F171" s="13" t="str">
        <f t="shared" si="9"/>
        <v>1204/2023</v>
      </c>
      <c r="G171" s="188">
        <f t="shared" si="14"/>
        <v>45133</v>
      </c>
      <c r="H171" s="220" t="s">
        <v>380</v>
      </c>
      <c r="I171" s="82" t="s">
        <v>432</v>
      </c>
      <c r="J171" s="83">
        <v>1000000</v>
      </c>
      <c r="K171" s="46">
        <v>4.2500000000000003E-2</v>
      </c>
      <c r="L171" s="31" t="s">
        <v>23</v>
      </c>
      <c r="M171" s="31" t="s">
        <v>43</v>
      </c>
      <c r="N171" s="7" t="s">
        <v>65</v>
      </c>
      <c r="O171" s="7" t="s">
        <v>345</v>
      </c>
      <c r="P171" s="7" t="s">
        <v>116</v>
      </c>
      <c r="Q171" s="7" t="s">
        <v>21</v>
      </c>
      <c r="R171" s="7" t="s">
        <v>30</v>
      </c>
      <c r="S171" s="21" t="e">
        <f>РЕЕСТР!#REF!</f>
        <v>#REF!</v>
      </c>
      <c r="T171" s="166" t="e">
        <f>VLOOKUP(I171,РЕЕСТР!C150:K216,13,0)</f>
        <v>#REF!</v>
      </c>
      <c r="U171" s="32" t="e">
        <f>VLOOKUP(I171,РЕЕСТР!C101:H308,10,0)</f>
        <v>#REF!</v>
      </c>
      <c r="V171" s="12" t="s">
        <v>97</v>
      </c>
      <c r="W171" s="22" t="s">
        <v>73</v>
      </c>
      <c r="X171" s="6">
        <f t="shared" si="13"/>
        <v>1</v>
      </c>
      <c r="Y171" s="22" t="s">
        <v>367</v>
      </c>
      <c r="Z171" s="22"/>
    </row>
    <row r="172" spans="1:26" ht="20.25" customHeight="1" x14ac:dyDescent="0.25">
      <c r="A172" s="9">
        <v>161</v>
      </c>
      <c r="B172" s="18">
        <v>1205</v>
      </c>
      <c r="C172" s="16">
        <v>45125</v>
      </c>
      <c r="D172" s="16">
        <v>45131</v>
      </c>
      <c r="E172" s="17">
        <v>45133</v>
      </c>
      <c r="F172" s="13" t="str">
        <f t="shared" ref="F172:F253" si="15">CONCATENATE(B172,"/2023")</f>
        <v>1205/2023</v>
      </c>
      <c r="G172" s="188">
        <f t="shared" si="14"/>
        <v>45133</v>
      </c>
      <c r="H172" s="11" t="s">
        <v>353</v>
      </c>
      <c r="I172" s="81">
        <v>740406810378</v>
      </c>
      <c r="J172" s="83">
        <v>380000</v>
      </c>
      <c r="K172" s="46">
        <v>4.2500000000000003E-2</v>
      </c>
      <c r="L172" s="31" t="s">
        <v>23</v>
      </c>
      <c r="M172" s="31" t="s">
        <v>43</v>
      </c>
      <c r="N172" s="7" t="s">
        <v>66</v>
      </c>
      <c r="O172" s="7"/>
      <c r="P172" s="7" t="s">
        <v>116</v>
      </c>
      <c r="Q172" s="7" t="s">
        <v>21</v>
      </c>
      <c r="R172" s="7" t="s">
        <v>30</v>
      </c>
      <c r="S172" s="21" t="e">
        <f>РЕЕСТР!#REF!</f>
        <v>#REF!</v>
      </c>
      <c r="T172" s="166" t="e">
        <f>VLOOKUP(I172,РЕЕСТР!C151:K216,13,0)</f>
        <v>#REF!</v>
      </c>
      <c r="U172" s="32" t="e">
        <f>VLOOKUP(I172,РЕЕСТР!C102:H309,10,0)</f>
        <v>#REF!</v>
      </c>
      <c r="V172" s="12" t="s">
        <v>120</v>
      </c>
      <c r="W172" s="22" t="s">
        <v>73</v>
      </c>
      <c r="X172" s="6">
        <f t="shared" si="13"/>
        <v>1</v>
      </c>
      <c r="Y172" s="22" t="s">
        <v>425</v>
      </c>
      <c r="Z172" s="22" t="s">
        <v>329</v>
      </c>
    </row>
    <row r="173" spans="1:26" ht="20.25" customHeight="1" x14ac:dyDescent="0.25">
      <c r="A173" s="9">
        <v>162</v>
      </c>
      <c r="B173" s="11">
        <v>1206</v>
      </c>
      <c r="C173" s="16">
        <v>45121</v>
      </c>
      <c r="D173" s="16">
        <v>45125</v>
      </c>
      <c r="E173" s="17">
        <v>45133</v>
      </c>
      <c r="F173" s="13" t="str">
        <f t="shared" si="15"/>
        <v>1206/2023</v>
      </c>
      <c r="G173" s="188">
        <f t="shared" si="14"/>
        <v>45133</v>
      </c>
      <c r="H173" s="11" t="s">
        <v>370</v>
      </c>
      <c r="I173" s="81">
        <v>741506888210</v>
      </c>
      <c r="J173" s="83">
        <v>3000000</v>
      </c>
      <c r="K173" s="46">
        <v>4.2500000000000003E-2</v>
      </c>
      <c r="L173" s="31" t="s">
        <v>23</v>
      </c>
      <c r="M173" s="31" t="s">
        <v>43</v>
      </c>
      <c r="N173" s="7" t="s">
        <v>66</v>
      </c>
      <c r="O173" s="7"/>
      <c r="P173" s="7" t="s">
        <v>116</v>
      </c>
      <c r="Q173" s="7" t="s">
        <v>25</v>
      </c>
      <c r="R173" s="7" t="s">
        <v>53</v>
      </c>
      <c r="S173" s="21" t="e">
        <f>РЕЕСТР!#REF!</f>
        <v>#REF!</v>
      </c>
      <c r="T173" s="166" t="e">
        <f>VLOOKUP(I173,РЕЕСТР!C152:K216,13,0)</f>
        <v>#REF!</v>
      </c>
      <c r="U173" s="32" t="e">
        <f>VLOOKUP(I173,РЕЕСТР!C103:H310,10,0)</f>
        <v>#REF!</v>
      </c>
      <c r="V173" s="12" t="s">
        <v>27</v>
      </c>
      <c r="W173" s="22" t="s">
        <v>73</v>
      </c>
      <c r="X173" s="6">
        <f t="shared" si="13"/>
        <v>1</v>
      </c>
      <c r="Y173" s="22" t="s">
        <v>419</v>
      </c>
      <c r="Z173" s="22" t="s">
        <v>329</v>
      </c>
    </row>
    <row r="174" spans="1:26" ht="20.25" customHeight="1" x14ac:dyDescent="0.25">
      <c r="A174" s="9">
        <v>163</v>
      </c>
      <c r="B174" s="18">
        <v>1207</v>
      </c>
      <c r="C174" s="16">
        <v>45125</v>
      </c>
      <c r="D174" s="16">
        <v>45127</v>
      </c>
      <c r="E174" s="17">
        <v>45135</v>
      </c>
      <c r="F174" s="13" t="str">
        <f t="shared" si="15"/>
        <v>1207/2023</v>
      </c>
      <c r="G174" s="188">
        <f t="shared" si="14"/>
        <v>45135</v>
      </c>
      <c r="H174" s="11" t="s">
        <v>295</v>
      </c>
      <c r="I174" s="81">
        <v>7455010076</v>
      </c>
      <c r="J174" s="83">
        <v>5000000</v>
      </c>
      <c r="K174" s="46">
        <v>4.2500000000000003E-2</v>
      </c>
      <c r="L174" s="31" t="s">
        <v>23</v>
      </c>
      <c r="M174" s="31" t="s">
        <v>43</v>
      </c>
      <c r="N174" s="7" t="s">
        <v>66</v>
      </c>
      <c r="O174" s="7"/>
      <c r="P174" s="7" t="s">
        <v>116</v>
      </c>
      <c r="Q174" s="7" t="s">
        <v>21</v>
      </c>
      <c r="R174" s="7" t="s">
        <v>30</v>
      </c>
      <c r="S174" s="21" t="e">
        <f>РЕЕСТР!#REF!</f>
        <v>#REF!</v>
      </c>
      <c r="T174" s="166" t="e">
        <f>VLOOKUP(I174,РЕЕСТР!C153:K216,13,0)</f>
        <v>#REF!</v>
      </c>
      <c r="U174" s="32" t="e">
        <f>VLOOKUP(I174,РЕЕСТР!C104:H311,10,0)</f>
        <v>#REF!</v>
      </c>
      <c r="V174" s="12" t="s">
        <v>120</v>
      </c>
      <c r="W174" s="22" t="s">
        <v>73</v>
      </c>
      <c r="X174" s="6">
        <f t="shared" si="13"/>
        <v>1</v>
      </c>
      <c r="Y174" s="22" t="s">
        <v>419</v>
      </c>
      <c r="Z174" s="22" t="s">
        <v>329</v>
      </c>
    </row>
    <row r="175" spans="1:26" ht="20.25" customHeight="1" x14ac:dyDescent="0.25">
      <c r="A175" s="9">
        <v>164</v>
      </c>
      <c r="B175" s="18">
        <v>1208</v>
      </c>
      <c r="C175" s="16">
        <v>45126</v>
      </c>
      <c r="D175" s="16">
        <v>45133</v>
      </c>
      <c r="E175" s="17">
        <v>45135</v>
      </c>
      <c r="F175" s="13" t="str">
        <f t="shared" si="15"/>
        <v>1208/2023</v>
      </c>
      <c r="G175" s="188">
        <f t="shared" si="14"/>
        <v>45135</v>
      </c>
      <c r="H175" s="11" t="s">
        <v>258</v>
      </c>
      <c r="I175" s="81" t="s">
        <v>437</v>
      </c>
      <c r="J175" s="83">
        <v>5000000</v>
      </c>
      <c r="K175" s="46">
        <v>4.2500000000000003E-2</v>
      </c>
      <c r="L175" s="31" t="s">
        <v>23</v>
      </c>
      <c r="M175" s="31" t="s">
        <v>43</v>
      </c>
      <c r="N175" s="7" t="s">
        <v>66</v>
      </c>
      <c r="O175" s="7"/>
      <c r="P175" s="7" t="s">
        <v>116</v>
      </c>
      <c r="Q175" s="7" t="s">
        <v>25</v>
      </c>
      <c r="R175" s="7" t="s">
        <v>53</v>
      </c>
      <c r="S175" s="21" t="e">
        <f>РЕЕСТР!#REF!</f>
        <v>#REF!</v>
      </c>
      <c r="T175" s="166" t="e">
        <f>VLOOKUP(I175,РЕЕСТР!C154:K216,13,0)</f>
        <v>#REF!</v>
      </c>
      <c r="U175" s="32" t="e">
        <f>VLOOKUP(I175,РЕЕСТР!C105:H312,10,0)</f>
        <v>#REF!</v>
      </c>
      <c r="V175" s="12" t="s">
        <v>26</v>
      </c>
      <c r="W175" s="22" t="s">
        <v>73</v>
      </c>
      <c r="X175" s="6">
        <f t="shared" si="13"/>
        <v>1</v>
      </c>
      <c r="Y175" s="22"/>
      <c r="Z175" s="22"/>
    </row>
    <row r="176" spans="1:26" ht="20.25" customHeight="1" x14ac:dyDescent="0.25">
      <c r="A176" s="9">
        <v>165</v>
      </c>
      <c r="B176" s="18">
        <v>1209</v>
      </c>
      <c r="C176" s="16">
        <v>45134</v>
      </c>
      <c r="D176" s="16">
        <v>45135</v>
      </c>
      <c r="E176" s="17">
        <v>45139</v>
      </c>
      <c r="F176" s="13" t="str">
        <f t="shared" si="15"/>
        <v>1209/2023</v>
      </c>
      <c r="G176" s="188">
        <f t="shared" si="14"/>
        <v>45139</v>
      </c>
      <c r="H176" s="230" t="s">
        <v>405</v>
      </c>
      <c r="I176" s="81" t="s">
        <v>438</v>
      </c>
      <c r="J176" s="83">
        <v>300000</v>
      </c>
      <c r="K176" s="46">
        <v>7.4999999999999997E-2</v>
      </c>
      <c r="L176" s="31" t="s">
        <v>23</v>
      </c>
      <c r="M176" s="31" t="s">
        <v>43</v>
      </c>
      <c r="N176" s="7" t="s">
        <v>80</v>
      </c>
      <c r="O176" s="7"/>
      <c r="P176" s="7" t="s">
        <v>116</v>
      </c>
      <c r="Q176" s="7" t="s">
        <v>21</v>
      </c>
      <c r="R176" s="7" t="s">
        <v>30</v>
      </c>
      <c r="S176" s="21" t="e">
        <f>РЕЕСТР!#REF!</f>
        <v>#REF!</v>
      </c>
      <c r="T176" s="166" t="e">
        <f>VLOOKUP(I176,РЕЕСТР!C155:K216,13,0)</f>
        <v>#REF!</v>
      </c>
      <c r="U176" s="32" t="e">
        <f>VLOOKUP(I176,РЕЕСТР!C106:H313,10,0)</f>
        <v>#REF!</v>
      </c>
      <c r="V176" s="12" t="s">
        <v>26</v>
      </c>
      <c r="W176" s="22" t="s">
        <v>73</v>
      </c>
      <c r="X176" s="6">
        <f t="shared" si="13"/>
        <v>1</v>
      </c>
      <c r="Y176" s="22" t="s">
        <v>419</v>
      </c>
      <c r="Z176" s="22"/>
    </row>
    <row r="177" spans="1:26" ht="20.25" customHeight="1" x14ac:dyDescent="0.25">
      <c r="A177" s="9">
        <v>166</v>
      </c>
      <c r="B177" s="18">
        <v>1210</v>
      </c>
      <c r="C177" s="16">
        <v>45132</v>
      </c>
      <c r="D177" s="16">
        <v>45135</v>
      </c>
      <c r="E177" s="17">
        <v>45139</v>
      </c>
      <c r="F177" s="13" t="str">
        <f t="shared" si="15"/>
        <v>1210/2023</v>
      </c>
      <c r="G177" s="188">
        <f t="shared" si="14"/>
        <v>45139</v>
      </c>
      <c r="H177" s="11" t="s">
        <v>339</v>
      </c>
      <c r="I177" s="81">
        <v>7447295491</v>
      </c>
      <c r="J177" s="83">
        <v>1950000</v>
      </c>
      <c r="K177" s="46">
        <v>0.02</v>
      </c>
      <c r="L177" s="31" t="s">
        <v>23</v>
      </c>
      <c r="M177" s="31" t="s">
        <v>43</v>
      </c>
      <c r="N177" s="7" t="s">
        <v>66</v>
      </c>
      <c r="O177" s="7" t="s">
        <v>93</v>
      </c>
      <c r="P177" s="7" t="s">
        <v>116</v>
      </c>
      <c r="Q177" s="7" t="s">
        <v>21</v>
      </c>
      <c r="R177" s="7" t="s">
        <v>30</v>
      </c>
      <c r="S177" s="21" t="e">
        <f>РЕЕСТР!#REF!</f>
        <v>#REF!</v>
      </c>
      <c r="T177" s="166" t="e">
        <f>VLOOKUP(I177,РЕЕСТР!C156:K216,13,0)</f>
        <v>#REF!</v>
      </c>
      <c r="U177" s="32" t="e">
        <f>VLOOKUP(I177,РЕЕСТР!C107:H314,10,0)</f>
        <v>#REF!</v>
      </c>
      <c r="V177" s="12" t="s">
        <v>31</v>
      </c>
      <c r="W177" s="22" t="s">
        <v>73</v>
      </c>
      <c r="X177" s="6">
        <f t="shared" si="13"/>
        <v>1</v>
      </c>
      <c r="Y177" s="22" t="s">
        <v>363</v>
      </c>
      <c r="Z177" s="22" t="s">
        <v>329</v>
      </c>
    </row>
    <row r="178" spans="1:26" ht="20.25" customHeight="1" x14ac:dyDescent="0.25">
      <c r="A178" s="9">
        <v>167</v>
      </c>
      <c r="B178" s="18">
        <v>1211</v>
      </c>
      <c r="C178" s="16">
        <v>45133</v>
      </c>
      <c r="D178" s="16">
        <v>45133</v>
      </c>
      <c r="E178" s="17">
        <v>45140</v>
      </c>
      <c r="F178" s="13" t="str">
        <f t="shared" si="15"/>
        <v>1211/2023</v>
      </c>
      <c r="G178" s="188">
        <f t="shared" si="14"/>
        <v>45140</v>
      </c>
      <c r="H178" s="18" t="s">
        <v>252</v>
      </c>
      <c r="I178" s="81">
        <v>742422222200</v>
      </c>
      <c r="J178" s="83">
        <v>2600000</v>
      </c>
      <c r="K178" s="46">
        <v>8.5000000000000006E-2</v>
      </c>
      <c r="L178" s="31" t="s">
        <v>23</v>
      </c>
      <c r="M178" s="31" t="s">
        <v>43</v>
      </c>
      <c r="N178" s="7" t="s">
        <v>66</v>
      </c>
      <c r="O178" s="7"/>
      <c r="P178" s="7" t="s">
        <v>116</v>
      </c>
      <c r="Q178" s="7" t="s">
        <v>21</v>
      </c>
      <c r="R178" s="7" t="s">
        <v>30</v>
      </c>
      <c r="S178" s="21" t="e">
        <f>РЕЕСТР!#REF!</f>
        <v>#REF!</v>
      </c>
      <c r="T178" s="166" t="e">
        <f>VLOOKUP(I178,РЕЕСТР!C157:K216,13,0)</f>
        <v>#REF!</v>
      </c>
      <c r="U178" s="32" t="e">
        <f>VLOOKUP(I178,РЕЕСТР!C108:H315,10,0)</f>
        <v>#REF!</v>
      </c>
      <c r="V178" s="12" t="s">
        <v>97</v>
      </c>
      <c r="W178" s="22" t="s">
        <v>73</v>
      </c>
      <c r="X178" s="6">
        <f t="shared" si="13"/>
        <v>1</v>
      </c>
      <c r="Y178" s="22" t="s">
        <v>364</v>
      </c>
      <c r="Z178" s="22" t="s">
        <v>366</v>
      </c>
    </row>
    <row r="179" spans="1:26" ht="20.25" customHeight="1" x14ac:dyDescent="0.25">
      <c r="A179" s="9">
        <v>168</v>
      </c>
      <c r="B179" s="18">
        <v>1212</v>
      </c>
      <c r="C179" s="16">
        <v>45134</v>
      </c>
      <c r="D179" s="16">
        <v>45135</v>
      </c>
      <c r="E179" s="17">
        <v>45141</v>
      </c>
      <c r="F179" s="13" t="str">
        <f t="shared" si="15"/>
        <v>1212/2023</v>
      </c>
      <c r="G179" s="188">
        <f t="shared" si="14"/>
        <v>45141</v>
      </c>
      <c r="H179" s="18" t="s">
        <v>442</v>
      </c>
      <c r="I179" s="81">
        <v>7447297259</v>
      </c>
      <c r="J179" s="83">
        <v>2000000</v>
      </c>
      <c r="K179" s="46">
        <v>7.4999999999999997E-2</v>
      </c>
      <c r="L179" s="31" t="s">
        <v>23</v>
      </c>
      <c r="M179" s="31" t="s">
        <v>43</v>
      </c>
      <c r="N179" s="7" t="s">
        <v>66</v>
      </c>
      <c r="O179" s="7"/>
      <c r="P179" s="7" t="s">
        <v>116</v>
      </c>
      <c r="Q179" s="7" t="s">
        <v>21</v>
      </c>
      <c r="R179" s="7" t="s">
        <v>30</v>
      </c>
      <c r="S179" s="21" t="e">
        <f>РЕЕСТР!#REF!</f>
        <v>#REF!</v>
      </c>
      <c r="T179" s="166" t="e">
        <f>VLOOKUP(I179,РЕЕСТР!C158:K216,13,0)</f>
        <v>#REF!</v>
      </c>
      <c r="U179" s="32" t="e">
        <f>VLOOKUP(I179,РЕЕСТР!C109:H316,10,0)</f>
        <v>#REF!</v>
      </c>
      <c r="V179" s="12" t="s">
        <v>26</v>
      </c>
      <c r="W179" s="22" t="s">
        <v>73</v>
      </c>
      <c r="X179" s="6">
        <f t="shared" si="13"/>
        <v>1</v>
      </c>
      <c r="Y179" s="22"/>
      <c r="Z179" s="22"/>
    </row>
    <row r="180" spans="1:26" ht="20.25" customHeight="1" x14ac:dyDescent="0.25">
      <c r="A180" s="9">
        <v>169</v>
      </c>
      <c r="B180" s="18">
        <v>1213</v>
      </c>
      <c r="C180" s="16">
        <v>45138</v>
      </c>
      <c r="D180" s="16">
        <v>45140</v>
      </c>
      <c r="E180" s="17">
        <v>45142</v>
      </c>
      <c r="F180" s="13" t="str">
        <f t="shared" si="15"/>
        <v>1213/2023</v>
      </c>
      <c r="G180" s="188">
        <f t="shared" si="14"/>
        <v>45142</v>
      </c>
      <c r="H180" s="18" t="s">
        <v>427</v>
      </c>
      <c r="I180" s="81">
        <v>744600034042</v>
      </c>
      <c r="J180" s="83">
        <v>3700000</v>
      </c>
      <c r="K180" s="46">
        <v>4.2500000000000003E-2</v>
      </c>
      <c r="L180" s="31" t="s">
        <v>23</v>
      </c>
      <c r="M180" s="31" t="s">
        <v>43</v>
      </c>
      <c r="N180" s="7" t="s">
        <v>66</v>
      </c>
      <c r="O180" s="7"/>
      <c r="P180" s="7" t="s">
        <v>116</v>
      </c>
      <c r="Q180" s="7" t="s">
        <v>25</v>
      </c>
      <c r="R180" s="7" t="s">
        <v>53</v>
      </c>
      <c r="S180" s="21" t="e">
        <f>РЕЕСТР!#REF!</f>
        <v>#REF!</v>
      </c>
      <c r="T180" s="166" t="e">
        <f>VLOOKUP(I180,РЕЕСТР!C159:K216,13,0)</f>
        <v>#REF!</v>
      </c>
      <c r="U180" s="32" t="e">
        <f>VLOOKUP(I180,РЕЕСТР!C110:H317,10,0)</f>
        <v>#REF!</v>
      </c>
      <c r="V180" s="12" t="s">
        <v>26</v>
      </c>
      <c r="W180" s="22" t="s">
        <v>73</v>
      </c>
      <c r="X180" s="6">
        <f t="shared" si="13"/>
        <v>1</v>
      </c>
      <c r="Y180" s="22"/>
      <c r="Z180" s="22"/>
    </row>
    <row r="181" spans="1:26" s="106" customFormat="1" ht="20.25" customHeight="1" x14ac:dyDescent="0.25">
      <c r="A181" s="9">
        <v>170</v>
      </c>
      <c r="B181" s="104">
        <v>1214</v>
      </c>
      <c r="C181" s="16">
        <v>45134</v>
      </c>
      <c r="D181" s="16">
        <v>45139</v>
      </c>
      <c r="E181" s="16">
        <v>45142</v>
      </c>
      <c r="F181" s="53" t="str">
        <f t="shared" si="15"/>
        <v>1214/2023</v>
      </c>
      <c r="G181" s="188">
        <f t="shared" si="14"/>
        <v>45142</v>
      </c>
      <c r="H181" s="104" t="s">
        <v>445</v>
      </c>
      <c r="I181" s="105">
        <v>742303431950</v>
      </c>
      <c r="J181" s="86">
        <v>300000</v>
      </c>
      <c r="K181" s="46">
        <v>4.2500000000000003E-2</v>
      </c>
      <c r="L181" s="55" t="s">
        <v>23</v>
      </c>
      <c r="M181" s="55" t="s">
        <v>43</v>
      </c>
      <c r="N181" s="7" t="s">
        <v>65</v>
      </c>
      <c r="O181" s="7"/>
      <c r="P181" s="7" t="s">
        <v>116</v>
      </c>
      <c r="Q181" s="7" t="s">
        <v>21</v>
      </c>
      <c r="R181" s="7" t="s">
        <v>30</v>
      </c>
      <c r="S181" s="21" t="e">
        <f>РЕЕСТР!#REF!</f>
        <v>#REF!</v>
      </c>
      <c r="T181" s="166" t="e">
        <f>VLOOKUP(I181,РЕЕСТР!C160:K216,13,0)</f>
        <v>#REF!</v>
      </c>
      <c r="U181" s="32" t="e">
        <f>VLOOKUP(I181,РЕЕСТР!C111:H318,10,0)</f>
        <v>#REF!</v>
      </c>
      <c r="V181" s="57" t="s">
        <v>27</v>
      </c>
      <c r="W181" s="77" t="s">
        <v>73</v>
      </c>
      <c r="X181" s="89">
        <f t="shared" si="13"/>
        <v>1</v>
      </c>
      <c r="Y181" s="77" t="s">
        <v>367</v>
      </c>
      <c r="Z181" s="77"/>
    </row>
    <row r="182" spans="1:26" s="106" customFormat="1" ht="20.25" customHeight="1" x14ac:dyDescent="0.25">
      <c r="A182" s="9">
        <v>171</v>
      </c>
      <c r="B182" s="25">
        <v>1215</v>
      </c>
      <c r="C182" s="16">
        <v>45138</v>
      </c>
      <c r="D182" s="16">
        <v>45142</v>
      </c>
      <c r="E182" s="16">
        <v>45145</v>
      </c>
      <c r="F182" s="53" t="str">
        <f t="shared" si="15"/>
        <v>1215/2023</v>
      </c>
      <c r="G182" s="188">
        <f t="shared" si="14"/>
        <v>45145</v>
      </c>
      <c r="H182" s="25" t="s">
        <v>447</v>
      </c>
      <c r="I182" s="77">
        <v>7452133680</v>
      </c>
      <c r="J182" s="86">
        <v>2000000</v>
      </c>
      <c r="K182" s="46">
        <v>8.5000000000000006E-2</v>
      </c>
      <c r="L182" s="55" t="s">
        <v>23</v>
      </c>
      <c r="M182" s="55" t="s">
        <v>43</v>
      </c>
      <c r="N182" s="7" t="s">
        <v>66</v>
      </c>
      <c r="O182" s="7"/>
      <c r="P182" s="7" t="s">
        <v>116</v>
      </c>
      <c r="Q182" s="7" t="s">
        <v>25</v>
      </c>
      <c r="R182" s="7" t="s">
        <v>53</v>
      </c>
      <c r="S182" s="21" t="e">
        <f>РЕЕСТР!#REF!</f>
        <v>#REF!</v>
      </c>
      <c r="T182" s="166" t="e">
        <f>VLOOKUP(I182,РЕЕСТР!C161:K216,13,0)</f>
        <v>#REF!</v>
      </c>
      <c r="U182" s="32" t="e">
        <f>VLOOKUP(I182,РЕЕСТР!C112:H319,10,0)</f>
        <v>#REF!</v>
      </c>
      <c r="V182" s="57" t="s">
        <v>27</v>
      </c>
      <c r="W182" s="77" t="s">
        <v>73</v>
      </c>
      <c r="X182" s="89">
        <f t="shared" si="13"/>
        <v>1</v>
      </c>
      <c r="Y182" s="77" t="s">
        <v>363</v>
      </c>
      <c r="Z182" s="77" t="s">
        <v>366</v>
      </c>
    </row>
    <row r="183" spans="1:26" s="106" customFormat="1" ht="20.25" customHeight="1" x14ac:dyDescent="0.25">
      <c r="A183" s="9">
        <v>172</v>
      </c>
      <c r="B183" s="25">
        <v>1216</v>
      </c>
      <c r="C183" s="16">
        <v>45135</v>
      </c>
      <c r="D183" s="16">
        <v>45141</v>
      </c>
      <c r="E183" s="16">
        <v>45147</v>
      </c>
      <c r="F183" s="53" t="str">
        <f t="shared" si="15"/>
        <v>1216/2023</v>
      </c>
      <c r="G183" s="188">
        <f t="shared" si="14"/>
        <v>45147</v>
      </c>
      <c r="H183" s="104" t="s">
        <v>449</v>
      </c>
      <c r="I183" s="105">
        <v>740400596128</v>
      </c>
      <c r="J183" s="86">
        <v>2890000</v>
      </c>
      <c r="K183" s="46">
        <v>4.2500000000000003E-2</v>
      </c>
      <c r="L183" s="55" t="s">
        <v>23</v>
      </c>
      <c r="M183" s="55" t="s">
        <v>43</v>
      </c>
      <c r="N183" s="7" t="s">
        <v>66</v>
      </c>
      <c r="O183" s="7"/>
      <c r="P183" s="7" t="s">
        <v>116</v>
      </c>
      <c r="Q183" s="7" t="s">
        <v>25</v>
      </c>
      <c r="R183" s="7" t="s">
        <v>30</v>
      </c>
      <c r="S183" s="21" t="e">
        <f>РЕЕСТР!#REF!</f>
        <v>#REF!</v>
      </c>
      <c r="T183" s="166" t="e">
        <f>VLOOKUP(I183,РЕЕСТР!C162:K216,13,0)</f>
        <v>#REF!</v>
      </c>
      <c r="U183" s="32" t="e">
        <f>VLOOKUP(I183,РЕЕСТР!C113:H320,10,0)</f>
        <v>#REF!</v>
      </c>
      <c r="V183" s="57" t="s">
        <v>27</v>
      </c>
      <c r="W183" s="77" t="s">
        <v>73</v>
      </c>
      <c r="X183" s="89">
        <f t="shared" si="13"/>
        <v>1</v>
      </c>
      <c r="Y183" s="77" t="s">
        <v>328</v>
      </c>
      <c r="Z183" s="77" t="s">
        <v>329</v>
      </c>
    </row>
    <row r="184" spans="1:26" s="106" customFormat="1" ht="20.25" customHeight="1" x14ac:dyDescent="0.25">
      <c r="A184" s="9">
        <v>173</v>
      </c>
      <c r="B184" s="25">
        <v>1217</v>
      </c>
      <c r="C184" s="16">
        <v>45139</v>
      </c>
      <c r="D184" s="16">
        <v>45145</v>
      </c>
      <c r="E184" s="16">
        <v>45148</v>
      </c>
      <c r="F184" s="53" t="str">
        <f t="shared" si="15"/>
        <v>1217/2023</v>
      </c>
      <c r="G184" s="188">
        <f t="shared" si="14"/>
        <v>45148</v>
      </c>
      <c r="H184" s="104" t="s">
        <v>451</v>
      </c>
      <c r="I184" s="77">
        <v>7415104970</v>
      </c>
      <c r="J184" s="86">
        <v>3200000</v>
      </c>
      <c r="K184" s="46">
        <v>4.2500000000000003E-2</v>
      </c>
      <c r="L184" s="55" t="s">
        <v>23</v>
      </c>
      <c r="M184" s="55" t="s">
        <v>43</v>
      </c>
      <c r="N184" s="7" t="s">
        <v>66</v>
      </c>
      <c r="O184" s="7"/>
      <c r="P184" s="7" t="s">
        <v>116</v>
      </c>
      <c r="Q184" s="7" t="s">
        <v>21</v>
      </c>
      <c r="R184" s="7" t="s">
        <v>30</v>
      </c>
      <c r="S184" s="21" t="e">
        <f>РЕЕСТР!#REF!</f>
        <v>#REF!</v>
      </c>
      <c r="T184" s="166" t="e">
        <f>VLOOKUP(I184,РЕЕСТР!C163:K216,13,0)</f>
        <v>#REF!</v>
      </c>
      <c r="U184" s="32" t="e">
        <f>VLOOKUP(I184,РЕЕСТР!C114:H321,10,0)</f>
        <v>#REF!</v>
      </c>
      <c r="V184" s="57" t="s">
        <v>120</v>
      </c>
      <c r="W184" s="77" t="s">
        <v>73</v>
      </c>
      <c r="X184" s="89">
        <f t="shared" si="13"/>
        <v>1</v>
      </c>
      <c r="Y184" s="77" t="s">
        <v>363</v>
      </c>
      <c r="Z184" s="77" t="s">
        <v>366</v>
      </c>
    </row>
    <row r="185" spans="1:26" ht="20.25" customHeight="1" x14ac:dyDescent="0.25">
      <c r="A185" s="9">
        <v>174</v>
      </c>
      <c r="B185" s="11">
        <v>1218</v>
      </c>
      <c r="C185" s="16">
        <v>45145</v>
      </c>
      <c r="D185" s="16">
        <v>45146</v>
      </c>
      <c r="E185" s="16">
        <v>45148</v>
      </c>
      <c r="F185" s="13" t="str">
        <f t="shared" si="15"/>
        <v>1218/2023</v>
      </c>
      <c r="G185" s="188">
        <f t="shared" si="14"/>
        <v>45148</v>
      </c>
      <c r="H185" s="231" t="s">
        <v>453</v>
      </c>
      <c r="I185" s="12">
        <v>7404075572</v>
      </c>
      <c r="J185" s="83">
        <v>3000000</v>
      </c>
      <c r="K185" s="46">
        <v>4.2500000000000003E-2</v>
      </c>
      <c r="L185" s="55" t="s">
        <v>23</v>
      </c>
      <c r="M185" s="55" t="s">
        <v>43</v>
      </c>
      <c r="N185" s="7" t="s">
        <v>80</v>
      </c>
      <c r="O185" s="7"/>
      <c r="P185" s="7" t="s">
        <v>116</v>
      </c>
      <c r="Q185" s="7" t="s">
        <v>21</v>
      </c>
      <c r="R185" s="7" t="s">
        <v>30</v>
      </c>
      <c r="S185" s="21" t="e">
        <f>РЕЕСТР!#REF!</f>
        <v>#REF!</v>
      </c>
      <c r="T185" s="166" t="e">
        <f>VLOOKUP(I185,РЕЕСТР!C164:K216,13,0)</f>
        <v>#REF!</v>
      </c>
      <c r="U185" s="32" t="e">
        <f>VLOOKUP(I185,РЕЕСТР!C115:H322,10,0)</f>
        <v>#REF!</v>
      </c>
      <c r="V185" s="12" t="s">
        <v>97</v>
      </c>
      <c r="W185" s="77" t="s">
        <v>73</v>
      </c>
      <c r="X185" s="6">
        <f t="shared" si="13"/>
        <v>1</v>
      </c>
      <c r="Y185" s="77" t="s">
        <v>363</v>
      </c>
      <c r="Z185" s="77" t="s">
        <v>366</v>
      </c>
    </row>
    <row r="186" spans="1:26" ht="20.25" customHeight="1" x14ac:dyDescent="0.25">
      <c r="A186" s="9">
        <v>175</v>
      </c>
      <c r="B186" s="11">
        <v>1219</v>
      </c>
      <c r="C186" s="16">
        <v>45146</v>
      </c>
      <c r="D186" s="16">
        <v>45149</v>
      </c>
      <c r="E186" s="19">
        <v>45153</v>
      </c>
      <c r="F186" s="13" t="str">
        <f t="shared" si="15"/>
        <v>1219/2023</v>
      </c>
      <c r="G186" s="188">
        <f t="shared" si="14"/>
        <v>45153</v>
      </c>
      <c r="H186" s="18" t="s">
        <v>440</v>
      </c>
      <c r="I186" s="82" t="s">
        <v>457</v>
      </c>
      <c r="J186" s="83">
        <v>500000</v>
      </c>
      <c r="K186" s="61">
        <v>4.2500000000000003E-2</v>
      </c>
      <c r="L186" s="31" t="s">
        <v>23</v>
      </c>
      <c r="M186" s="31" t="s">
        <v>43</v>
      </c>
      <c r="N186" s="7" t="s">
        <v>65</v>
      </c>
      <c r="O186" s="7"/>
      <c r="P186" s="7" t="s">
        <v>116</v>
      </c>
      <c r="Q186" s="7" t="s">
        <v>21</v>
      </c>
      <c r="R186" s="7" t="s">
        <v>30</v>
      </c>
      <c r="S186" s="21" t="e">
        <f>РЕЕСТР!#REF!</f>
        <v>#REF!</v>
      </c>
      <c r="T186" s="166" t="e">
        <f>VLOOKUP(I186,РЕЕСТР!C165:K216,13,0)</f>
        <v>#REF!</v>
      </c>
      <c r="U186" s="32" t="e">
        <f>VLOOKUP(I186,РЕЕСТР!C116:H323,10,0)</f>
        <v>#REF!</v>
      </c>
      <c r="V186" s="12" t="s">
        <v>28</v>
      </c>
      <c r="W186" s="22" t="s">
        <v>73</v>
      </c>
      <c r="X186" s="6">
        <f t="shared" si="13"/>
        <v>1</v>
      </c>
      <c r="Y186" s="22"/>
      <c r="Z186" s="22"/>
    </row>
    <row r="187" spans="1:26" ht="20.25" customHeight="1" x14ac:dyDescent="0.25">
      <c r="A187" s="9">
        <v>176</v>
      </c>
      <c r="B187" s="11">
        <v>1220</v>
      </c>
      <c r="C187" s="16">
        <v>45157</v>
      </c>
      <c r="D187" s="16">
        <v>45132</v>
      </c>
      <c r="E187" s="17">
        <v>45155</v>
      </c>
      <c r="F187" s="13" t="str">
        <f t="shared" si="15"/>
        <v>1220/2023</v>
      </c>
      <c r="G187" s="188">
        <f t="shared" si="14"/>
        <v>45155</v>
      </c>
      <c r="H187" s="18" t="s">
        <v>458</v>
      </c>
      <c r="I187" s="22">
        <v>7404034382</v>
      </c>
      <c r="J187" s="83">
        <v>1500000</v>
      </c>
      <c r="K187" s="61">
        <v>0.06</v>
      </c>
      <c r="L187" s="31" t="s">
        <v>23</v>
      </c>
      <c r="M187" s="31" t="s">
        <v>43</v>
      </c>
      <c r="N187" s="7" t="s">
        <v>66</v>
      </c>
      <c r="O187" s="7"/>
      <c r="P187" s="7" t="s">
        <v>116</v>
      </c>
      <c r="Q187" s="7" t="s">
        <v>21</v>
      </c>
      <c r="R187" s="7" t="s">
        <v>30</v>
      </c>
      <c r="S187" s="21" t="e">
        <f>РЕЕСТР!#REF!</f>
        <v>#REF!</v>
      </c>
      <c r="T187" s="166" t="e">
        <f>VLOOKUP(I187,РЕЕСТР!C166:K216,13,0)</f>
        <v>#REF!</v>
      </c>
      <c r="U187" s="32" t="e">
        <f>VLOOKUP(I187,РЕЕСТР!C117:H324,10,0)</f>
        <v>#REF!</v>
      </c>
      <c r="V187" s="12" t="s">
        <v>28</v>
      </c>
      <c r="W187" s="22" t="s">
        <v>73</v>
      </c>
      <c r="X187" s="6">
        <f t="shared" si="13"/>
        <v>1</v>
      </c>
      <c r="Y187" s="22" t="s">
        <v>365</v>
      </c>
      <c r="Z187" s="22" t="s">
        <v>366</v>
      </c>
    </row>
    <row r="188" spans="1:26" ht="20.25" customHeight="1" x14ac:dyDescent="0.25">
      <c r="A188" s="9">
        <v>177</v>
      </c>
      <c r="B188" s="11">
        <v>1221</v>
      </c>
      <c r="C188" s="17">
        <v>45159</v>
      </c>
      <c r="D188" s="17">
        <v>45162</v>
      </c>
      <c r="E188" s="17">
        <v>45166</v>
      </c>
      <c r="F188" s="13" t="str">
        <f t="shared" si="15"/>
        <v>1221/2023</v>
      </c>
      <c r="G188" s="188">
        <f t="shared" si="14"/>
        <v>45166</v>
      </c>
      <c r="H188" s="18" t="s">
        <v>463</v>
      </c>
      <c r="I188" s="81">
        <v>7415103729</v>
      </c>
      <c r="J188" s="83">
        <v>1000000</v>
      </c>
      <c r="K188" s="222">
        <v>0.06</v>
      </c>
      <c r="L188" s="31" t="s">
        <v>23</v>
      </c>
      <c r="M188" s="31" t="s">
        <v>43</v>
      </c>
      <c r="N188" s="223" t="s">
        <v>66</v>
      </c>
      <c r="O188" s="223"/>
      <c r="P188" s="223" t="s">
        <v>116</v>
      </c>
      <c r="Q188" s="223" t="s">
        <v>25</v>
      </c>
      <c r="R188" s="223" t="s">
        <v>30</v>
      </c>
      <c r="S188" s="21" t="e">
        <f>РЕЕСТР!#REF!</f>
        <v>#REF!</v>
      </c>
      <c r="T188" s="166" t="e">
        <f>VLOOKUP(I188,РЕЕСТР!C167:K216,13,0)</f>
        <v>#REF!</v>
      </c>
      <c r="U188" s="32" t="e">
        <f>VLOOKUP(I188,РЕЕСТР!C118:H325,10,0)</f>
        <v>#REF!</v>
      </c>
      <c r="V188" s="12" t="s">
        <v>28</v>
      </c>
      <c r="W188" s="22" t="s">
        <v>73</v>
      </c>
      <c r="X188" s="6">
        <f t="shared" si="13"/>
        <v>1</v>
      </c>
      <c r="Y188" s="22" t="s">
        <v>365</v>
      </c>
      <c r="Z188" s="22" t="s">
        <v>329</v>
      </c>
    </row>
    <row r="189" spans="1:26" ht="20.25" customHeight="1" x14ac:dyDescent="0.25">
      <c r="A189" s="9">
        <v>178</v>
      </c>
      <c r="B189" s="11">
        <v>1222</v>
      </c>
      <c r="C189" s="19">
        <v>45141</v>
      </c>
      <c r="D189" s="19">
        <v>45142</v>
      </c>
      <c r="E189" s="20">
        <v>45167</v>
      </c>
      <c r="F189" s="13" t="str">
        <f t="shared" si="15"/>
        <v>1222/2023</v>
      </c>
      <c r="G189" s="188">
        <f t="shared" si="14"/>
        <v>45167</v>
      </c>
      <c r="H189" s="18" t="s">
        <v>469</v>
      </c>
      <c r="I189" s="81">
        <v>744845116221</v>
      </c>
      <c r="J189" s="83">
        <v>400000</v>
      </c>
      <c r="K189" s="61">
        <v>0.12</v>
      </c>
      <c r="L189" s="31" t="s">
        <v>23</v>
      </c>
      <c r="M189" s="31" t="s">
        <v>43</v>
      </c>
      <c r="N189" s="7" t="s">
        <v>66</v>
      </c>
      <c r="O189" s="7"/>
      <c r="P189" s="223" t="s">
        <v>116</v>
      </c>
      <c r="Q189" s="7" t="s">
        <v>21</v>
      </c>
      <c r="R189" s="7" t="s">
        <v>30</v>
      </c>
      <c r="S189" s="21" t="e">
        <f>РЕЕСТР!#REF!</f>
        <v>#REF!</v>
      </c>
      <c r="T189" s="166" t="e">
        <f>VLOOKUP(I189,РЕЕСТР!C168:K216,13,0)</f>
        <v>#REF!</v>
      </c>
      <c r="U189" s="32" t="e">
        <f>VLOOKUP(I189,РЕЕСТР!C119:H326,10,0)</f>
        <v>#REF!</v>
      </c>
      <c r="V189" s="12" t="s">
        <v>31</v>
      </c>
      <c r="W189" s="22" t="s">
        <v>73</v>
      </c>
      <c r="X189" s="6">
        <f t="shared" si="13"/>
        <v>1</v>
      </c>
      <c r="Y189" s="22" t="s">
        <v>365</v>
      </c>
      <c r="Z189" s="22" t="s">
        <v>329</v>
      </c>
    </row>
    <row r="190" spans="1:26" ht="20.25" customHeight="1" x14ac:dyDescent="0.25">
      <c r="A190" s="9">
        <v>179</v>
      </c>
      <c r="B190" s="11">
        <v>1223</v>
      </c>
      <c r="C190" s="19">
        <v>45148</v>
      </c>
      <c r="D190" s="19">
        <v>45149</v>
      </c>
      <c r="E190" s="17">
        <v>45167</v>
      </c>
      <c r="F190" s="13" t="str">
        <f t="shared" si="15"/>
        <v>1223/2023</v>
      </c>
      <c r="G190" s="188">
        <f t="shared" si="14"/>
        <v>45167</v>
      </c>
      <c r="H190" s="18" t="s">
        <v>400</v>
      </c>
      <c r="I190" s="22">
        <v>7402005516</v>
      </c>
      <c r="J190" s="83">
        <v>2490000</v>
      </c>
      <c r="K190" s="61">
        <v>0.06</v>
      </c>
      <c r="L190" s="31" t="s">
        <v>23</v>
      </c>
      <c r="M190" s="31" t="s">
        <v>43</v>
      </c>
      <c r="N190" s="7" t="s">
        <v>66</v>
      </c>
      <c r="O190" s="7"/>
      <c r="P190" s="7" t="s">
        <v>116</v>
      </c>
      <c r="Q190" s="7" t="s">
        <v>25</v>
      </c>
      <c r="R190" s="7" t="s">
        <v>30</v>
      </c>
      <c r="S190" s="21" t="e">
        <f>РЕЕСТР!#REF!</f>
        <v>#REF!</v>
      </c>
      <c r="T190" s="166" t="e">
        <f>VLOOKUP(I190,РЕЕСТР!C169:K216,13,0)</f>
        <v>#REF!</v>
      </c>
      <c r="U190" s="32" t="e">
        <f>VLOOKUP(I190,РЕЕСТР!C120:H327,10,0)</f>
        <v>#REF!</v>
      </c>
      <c r="V190" s="12" t="s">
        <v>27</v>
      </c>
      <c r="W190" s="22" t="s">
        <v>73</v>
      </c>
      <c r="X190" s="6">
        <f t="shared" si="13"/>
        <v>1</v>
      </c>
      <c r="Y190" s="22" t="s">
        <v>363</v>
      </c>
      <c r="Z190" s="22" t="s">
        <v>366</v>
      </c>
    </row>
    <row r="191" spans="1:26" ht="20.25" customHeight="1" x14ac:dyDescent="0.25">
      <c r="A191" s="9">
        <v>180</v>
      </c>
      <c r="B191" s="11">
        <v>1224</v>
      </c>
      <c r="C191" s="19">
        <v>45155</v>
      </c>
      <c r="D191" s="19">
        <v>45156</v>
      </c>
      <c r="E191" s="17">
        <v>45168</v>
      </c>
      <c r="F191" s="13" t="str">
        <f t="shared" si="15"/>
        <v>1224/2023</v>
      </c>
      <c r="G191" s="188">
        <f t="shared" si="14"/>
        <v>45168</v>
      </c>
      <c r="H191" s="231" t="s">
        <v>401</v>
      </c>
      <c r="I191" s="81">
        <v>7460061541</v>
      </c>
      <c r="J191" s="83">
        <v>1000000</v>
      </c>
      <c r="K191" s="222">
        <v>0.11</v>
      </c>
      <c r="L191" s="31" t="s">
        <v>23</v>
      </c>
      <c r="M191" s="31" t="s">
        <v>52</v>
      </c>
      <c r="N191" s="223" t="s">
        <v>80</v>
      </c>
      <c r="O191" s="223"/>
      <c r="P191" s="223" t="s">
        <v>116</v>
      </c>
      <c r="Q191" s="223" t="s">
        <v>21</v>
      </c>
      <c r="R191" s="223" t="s">
        <v>53</v>
      </c>
      <c r="S191" s="21" t="e">
        <f>РЕЕСТР!#REF!</f>
        <v>#REF!</v>
      </c>
      <c r="T191" s="166" t="e">
        <f>VLOOKUP(I191,РЕЕСТР!C170:K216,13,0)</f>
        <v>#REF!</v>
      </c>
      <c r="U191" s="32" t="e">
        <f>VLOOKUP(I191,РЕЕСТР!C121:H328,10,0)</f>
        <v>#REF!</v>
      </c>
      <c r="V191" s="12" t="s">
        <v>28</v>
      </c>
      <c r="W191" s="22" t="s">
        <v>73</v>
      </c>
      <c r="X191" s="6">
        <f t="shared" si="13"/>
        <v>1</v>
      </c>
      <c r="Y191" s="22" t="s">
        <v>363</v>
      </c>
      <c r="Z191" s="22"/>
    </row>
    <row r="192" spans="1:26" ht="20.25" customHeight="1" x14ac:dyDescent="0.25">
      <c r="A192" s="9">
        <v>181</v>
      </c>
      <c r="B192" s="11">
        <v>1225</v>
      </c>
      <c r="C192" s="19">
        <v>45160</v>
      </c>
      <c r="D192" s="19">
        <v>45163</v>
      </c>
      <c r="E192" s="17">
        <v>45169</v>
      </c>
      <c r="F192" s="13" t="str">
        <f t="shared" si="15"/>
        <v>1225/2023</v>
      </c>
      <c r="G192" s="188">
        <f t="shared" si="14"/>
        <v>45169</v>
      </c>
      <c r="H192" s="18" t="s">
        <v>467</v>
      </c>
      <c r="I192" s="81">
        <v>741702446949</v>
      </c>
      <c r="J192" s="83">
        <v>5000000</v>
      </c>
      <c r="K192" s="222">
        <v>0.06</v>
      </c>
      <c r="L192" s="31" t="s">
        <v>23</v>
      </c>
      <c r="M192" s="31" t="s">
        <v>43</v>
      </c>
      <c r="N192" s="223" t="s">
        <v>66</v>
      </c>
      <c r="O192" s="224"/>
      <c r="P192" s="223" t="s">
        <v>116</v>
      </c>
      <c r="Q192" s="223" t="s">
        <v>25</v>
      </c>
      <c r="R192" s="223" t="s">
        <v>30</v>
      </c>
      <c r="S192" s="21" t="e">
        <f>РЕЕСТР!#REF!</f>
        <v>#REF!</v>
      </c>
      <c r="T192" s="166" t="e">
        <f>VLOOKUP(I192,РЕЕСТР!C171:K216,13,0)</f>
        <v>#REF!</v>
      </c>
      <c r="U192" s="32" t="e">
        <f>VLOOKUP(I192,РЕЕСТР!C122:H329,10,0)</f>
        <v>#REF!</v>
      </c>
      <c r="V192" s="12" t="s">
        <v>28</v>
      </c>
      <c r="W192" s="22" t="s">
        <v>73</v>
      </c>
      <c r="X192" s="6">
        <f t="shared" si="13"/>
        <v>1</v>
      </c>
      <c r="Y192" s="22" t="s">
        <v>328</v>
      </c>
      <c r="Z192" s="22" t="s">
        <v>329</v>
      </c>
    </row>
    <row r="193" spans="1:26" ht="20.25" customHeight="1" x14ac:dyDescent="0.25">
      <c r="A193" s="9">
        <v>182</v>
      </c>
      <c r="B193" s="11">
        <v>1226</v>
      </c>
      <c r="C193" s="19">
        <v>45162</v>
      </c>
      <c r="D193" s="19">
        <v>45163</v>
      </c>
      <c r="E193" s="17">
        <v>45169</v>
      </c>
      <c r="F193" s="13" t="str">
        <f t="shared" si="15"/>
        <v>1226/2023</v>
      </c>
      <c r="G193" s="188">
        <f t="shared" si="14"/>
        <v>45169</v>
      </c>
      <c r="H193" s="18" t="s">
        <v>468</v>
      </c>
      <c r="I193" s="81">
        <v>740903650205</v>
      </c>
      <c r="J193" s="83">
        <v>3900000</v>
      </c>
      <c r="K193" s="222">
        <v>0.11</v>
      </c>
      <c r="L193" s="31" t="s">
        <v>23</v>
      </c>
      <c r="M193" s="31" t="s">
        <v>52</v>
      </c>
      <c r="N193" s="223" t="s">
        <v>66</v>
      </c>
      <c r="O193" s="223"/>
      <c r="P193" s="223" t="s">
        <v>116</v>
      </c>
      <c r="Q193" s="223" t="s">
        <v>21</v>
      </c>
      <c r="R193" s="223" t="s">
        <v>30</v>
      </c>
      <c r="S193" s="21" t="e">
        <f>РЕЕСТР!#REF!</f>
        <v>#REF!</v>
      </c>
      <c r="T193" s="166" t="e">
        <f>VLOOKUP(I193,РЕЕСТР!C172:K216,13,0)</f>
        <v>#REF!</v>
      </c>
      <c r="U193" s="32" t="e">
        <f>VLOOKUP(I193,РЕЕСТР!C123:H330,10,0)</f>
        <v>#REF!</v>
      </c>
      <c r="V193" s="12" t="s">
        <v>28</v>
      </c>
      <c r="W193" s="22" t="s">
        <v>73</v>
      </c>
      <c r="X193" s="6">
        <f t="shared" si="13"/>
        <v>1</v>
      </c>
      <c r="Y193" s="22" t="s">
        <v>365</v>
      </c>
      <c r="Z193" s="22" t="s">
        <v>329</v>
      </c>
    </row>
    <row r="194" spans="1:26" ht="20.25" customHeight="1" x14ac:dyDescent="0.25">
      <c r="A194" s="9">
        <v>183</v>
      </c>
      <c r="B194" s="11">
        <v>1227</v>
      </c>
      <c r="C194" s="19">
        <v>45162</v>
      </c>
      <c r="D194" s="19">
        <v>45167</v>
      </c>
      <c r="E194" s="66">
        <v>45170</v>
      </c>
      <c r="F194" s="13" t="str">
        <f t="shared" si="15"/>
        <v>1227/2023</v>
      </c>
      <c r="G194" s="188">
        <f t="shared" si="14"/>
        <v>45170</v>
      </c>
      <c r="H194" s="67" t="s">
        <v>461</v>
      </c>
      <c r="I194" s="81">
        <v>7445021456</v>
      </c>
      <c r="J194" s="83">
        <v>16917500</v>
      </c>
      <c r="K194" s="61">
        <v>0.05</v>
      </c>
      <c r="L194" s="31" t="s">
        <v>35</v>
      </c>
      <c r="M194" s="31" t="s">
        <v>43</v>
      </c>
      <c r="N194" s="7" t="s">
        <v>66</v>
      </c>
      <c r="O194" s="7" t="s">
        <v>90</v>
      </c>
      <c r="P194" s="7" t="s">
        <v>118</v>
      </c>
      <c r="Q194" s="7" t="s">
        <v>25</v>
      </c>
      <c r="R194" s="7" t="s">
        <v>30</v>
      </c>
      <c r="S194" s="21" t="e">
        <f>РЕЕСТР!#REF!</f>
        <v>#REF!</v>
      </c>
      <c r="T194" s="166" t="e">
        <f>VLOOKUP(I194,РЕЕСТР!C173:K216,13,0)</f>
        <v>#REF!</v>
      </c>
      <c r="U194" s="32" t="e">
        <f>VLOOKUP(I194,РЕЕСТР!C124:H331,10,0)</f>
        <v>#REF!</v>
      </c>
      <c r="V194" s="12" t="s">
        <v>26</v>
      </c>
      <c r="W194" s="22" t="s">
        <v>73</v>
      </c>
      <c r="X194" s="6" t="b">
        <f t="shared" si="13"/>
        <v>0</v>
      </c>
      <c r="Y194" s="22" t="s">
        <v>363</v>
      </c>
      <c r="Z194" s="22" t="s">
        <v>366</v>
      </c>
    </row>
    <row r="195" spans="1:26" ht="20.25" customHeight="1" x14ac:dyDescent="0.25">
      <c r="A195" s="9">
        <v>184</v>
      </c>
      <c r="B195" s="11">
        <v>1228</v>
      </c>
      <c r="C195" s="19">
        <v>45162</v>
      </c>
      <c r="D195" s="19">
        <v>45163</v>
      </c>
      <c r="E195" s="17">
        <v>45175</v>
      </c>
      <c r="F195" s="13" t="str">
        <f t="shared" si="15"/>
        <v>1228/2023</v>
      </c>
      <c r="G195" s="188">
        <f t="shared" si="14"/>
        <v>45175</v>
      </c>
      <c r="H195" s="18" t="s">
        <v>479</v>
      </c>
      <c r="I195" s="81">
        <v>7401015504</v>
      </c>
      <c r="J195" s="83">
        <v>2000000</v>
      </c>
      <c r="K195" s="61">
        <v>0.05</v>
      </c>
      <c r="L195" s="31" t="s">
        <v>23</v>
      </c>
      <c r="M195" s="31" t="s">
        <v>43</v>
      </c>
      <c r="N195" s="7" t="s">
        <v>66</v>
      </c>
      <c r="O195" s="7"/>
      <c r="P195" s="7" t="s">
        <v>116</v>
      </c>
      <c r="Q195" s="7" t="s">
        <v>21</v>
      </c>
      <c r="R195" s="7" t="s">
        <v>30</v>
      </c>
      <c r="S195" s="21" t="e">
        <f>РЕЕСТР!#REF!</f>
        <v>#REF!</v>
      </c>
      <c r="T195" s="166" t="e">
        <f>VLOOKUP(I195,РЕЕСТР!C174:K216,13,0)</f>
        <v>#REF!</v>
      </c>
      <c r="U195" s="32" t="e">
        <f>VLOOKUP(I195,РЕЕСТР!C125:H332,10,0)</f>
        <v>#REF!</v>
      </c>
      <c r="V195" s="12" t="s">
        <v>28</v>
      </c>
      <c r="W195" s="22" t="s">
        <v>73</v>
      </c>
      <c r="X195" s="6">
        <f t="shared" si="13"/>
        <v>1</v>
      </c>
      <c r="Y195" s="22" t="s">
        <v>365</v>
      </c>
      <c r="Z195" s="22" t="s">
        <v>329</v>
      </c>
    </row>
    <row r="196" spans="1:26" ht="20.25" customHeight="1" x14ac:dyDescent="0.25">
      <c r="A196" s="9">
        <v>185</v>
      </c>
      <c r="B196" s="11">
        <v>1229</v>
      </c>
      <c r="C196" s="226">
        <v>45173</v>
      </c>
      <c r="D196" s="19">
        <v>45175</v>
      </c>
      <c r="E196" s="17">
        <v>45176</v>
      </c>
      <c r="F196" s="13" t="str">
        <f t="shared" si="15"/>
        <v>1229/2023</v>
      </c>
      <c r="G196" s="188">
        <f t="shared" si="14"/>
        <v>45176</v>
      </c>
      <c r="H196" s="18" t="s">
        <v>481</v>
      </c>
      <c r="I196" s="81">
        <v>740200008900</v>
      </c>
      <c r="J196" s="83">
        <v>5000000</v>
      </c>
      <c r="K196" s="61">
        <v>0.06</v>
      </c>
      <c r="L196" s="31" t="s">
        <v>23</v>
      </c>
      <c r="M196" s="31" t="s">
        <v>43</v>
      </c>
      <c r="N196" s="7" t="s">
        <v>66</v>
      </c>
      <c r="O196" s="7"/>
      <c r="P196" s="7" t="s">
        <v>116</v>
      </c>
      <c r="Q196" s="7" t="s">
        <v>25</v>
      </c>
      <c r="R196" s="7" t="s">
        <v>30</v>
      </c>
      <c r="S196" s="21" t="e">
        <f>РЕЕСТР!#REF!</f>
        <v>#REF!</v>
      </c>
      <c r="T196" s="166" t="e">
        <f>VLOOKUP(I196,РЕЕСТР!C175:K216,13,0)</f>
        <v>#REF!</v>
      </c>
      <c r="U196" s="32" t="e">
        <f>VLOOKUP(I196,РЕЕСТР!C126:H333,10,0)</f>
        <v>#REF!</v>
      </c>
      <c r="V196" s="12" t="s">
        <v>31</v>
      </c>
      <c r="W196" s="22" t="s">
        <v>73</v>
      </c>
      <c r="X196" s="6">
        <f t="shared" si="13"/>
        <v>1</v>
      </c>
      <c r="Y196" s="22" t="s">
        <v>365</v>
      </c>
      <c r="Z196" s="22" t="s">
        <v>329</v>
      </c>
    </row>
    <row r="197" spans="1:26" ht="20.25" customHeight="1" x14ac:dyDescent="0.25">
      <c r="A197" s="9">
        <v>186</v>
      </c>
      <c r="B197" s="11">
        <v>1230</v>
      </c>
      <c r="C197" s="19">
        <v>45169</v>
      </c>
      <c r="D197" s="19">
        <v>45170</v>
      </c>
      <c r="E197" s="17">
        <v>45177</v>
      </c>
      <c r="F197" s="13" t="str">
        <f t="shared" si="15"/>
        <v>1230/2023</v>
      </c>
      <c r="G197" s="188">
        <f t="shared" si="14"/>
        <v>45177</v>
      </c>
      <c r="H197" s="18" t="s">
        <v>485</v>
      </c>
      <c r="I197" s="81">
        <v>744515758608</v>
      </c>
      <c r="J197" s="83">
        <v>500000</v>
      </c>
      <c r="K197" s="61">
        <v>0.08</v>
      </c>
      <c r="L197" s="31" t="s">
        <v>23</v>
      </c>
      <c r="M197" s="31" t="s">
        <v>43</v>
      </c>
      <c r="N197" s="7" t="s">
        <v>66</v>
      </c>
      <c r="O197" s="7"/>
      <c r="P197" s="7" t="s">
        <v>116</v>
      </c>
      <c r="Q197" s="7" t="s">
        <v>21</v>
      </c>
      <c r="R197" s="7" t="s">
        <v>30</v>
      </c>
      <c r="S197" s="21" t="e">
        <f>РЕЕСТР!#REF!</f>
        <v>#REF!</v>
      </c>
      <c r="T197" s="166" t="e">
        <f>VLOOKUP(I197,РЕЕСТР!C176:K216,13,0)</f>
        <v>#REF!</v>
      </c>
      <c r="U197" s="32" t="e">
        <f>VLOOKUP(I197,РЕЕСТР!C127:H334,10,0)</f>
        <v>#REF!</v>
      </c>
      <c r="V197" s="12" t="s">
        <v>120</v>
      </c>
      <c r="W197" s="22" t="s">
        <v>73</v>
      </c>
      <c r="X197" s="6">
        <f t="shared" si="13"/>
        <v>1</v>
      </c>
      <c r="Y197" s="22" t="s">
        <v>328</v>
      </c>
      <c r="Z197" s="22" t="s">
        <v>329</v>
      </c>
    </row>
    <row r="198" spans="1:26" ht="20.25" customHeight="1" x14ac:dyDescent="0.25">
      <c r="A198" s="9">
        <v>187</v>
      </c>
      <c r="B198" s="11">
        <v>1231</v>
      </c>
      <c r="C198" s="19">
        <v>45152</v>
      </c>
      <c r="D198" s="19">
        <v>45154</v>
      </c>
      <c r="E198" s="17">
        <v>45177</v>
      </c>
      <c r="F198" s="13" t="str">
        <f t="shared" si="15"/>
        <v>1231/2023</v>
      </c>
      <c r="G198" s="188">
        <f t="shared" si="14"/>
        <v>45177</v>
      </c>
      <c r="H198" s="18" t="s">
        <v>483</v>
      </c>
      <c r="I198" s="225">
        <v>742402286284</v>
      </c>
      <c r="J198" s="83">
        <v>5000000</v>
      </c>
      <c r="K198" s="222">
        <v>0.11</v>
      </c>
      <c r="L198" s="31" t="s">
        <v>23</v>
      </c>
      <c r="M198" s="31" t="s">
        <v>52</v>
      </c>
      <c r="N198" s="223" t="s">
        <v>66</v>
      </c>
      <c r="O198" s="223"/>
      <c r="P198" s="223" t="s">
        <v>116</v>
      </c>
      <c r="Q198" s="7" t="s">
        <v>25</v>
      </c>
      <c r="R198" s="7" t="s">
        <v>30</v>
      </c>
      <c r="S198" s="21" t="e">
        <f>РЕЕСТР!#REF!</f>
        <v>#REF!</v>
      </c>
      <c r="T198" s="166" t="e">
        <f>VLOOKUP(I198,РЕЕСТР!C177:K216,13,0)</f>
        <v>#REF!</v>
      </c>
      <c r="U198" s="32" t="e">
        <f>VLOOKUP(I198,РЕЕСТР!C128:H335,10,0)</f>
        <v>#REF!</v>
      </c>
      <c r="V198" s="12" t="s">
        <v>31</v>
      </c>
      <c r="W198" s="22" t="s">
        <v>73</v>
      </c>
      <c r="X198" s="6">
        <f t="shared" si="13"/>
        <v>1</v>
      </c>
      <c r="Y198" s="22" t="s">
        <v>365</v>
      </c>
      <c r="Z198" s="22" t="s">
        <v>329</v>
      </c>
    </row>
    <row r="199" spans="1:26" ht="20.25" customHeight="1" x14ac:dyDescent="0.25">
      <c r="A199" s="9">
        <v>188</v>
      </c>
      <c r="B199" s="11">
        <v>1232</v>
      </c>
      <c r="C199" s="19">
        <v>45160</v>
      </c>
      <c r="D199" s="19">
        <v>45162</v>
      </c>
      <c r="E199" s="17">
        <v>45180</v>
      </c>
      <c r="F199" s="13" t="str">
        <f t="shared" si="15"/>
        <v>1232/2023</v>
      </c>
      <c r="G199" s="188">
        <f t="shared" si="14"/>
        <v>45180</v>
      </c>
      <c r="H199" s="18" t="s">
        <v>489</v>
      </c>
      <c r="I199" s="81">
        <v>7415106367</v>
      </c>
      <c r="J199" s="83">
        <v>1000000</v>
      </c>
      <c r="K199" s="61">
        <v>0.06</v>
      </c>
      <c r="L199" s="31" t="s">
        <v>23</v>
      </c>
      <c r="M199" s="31" t="s">
        <v>43</v>
      </c>
      <c r="N199" s="7" t="s">
        <v>66</v>
      </c>
      <c r="O199" s="7"/>
      <c r="P199" s="7" t="s">
        <v>116</v>
      </c>
      <c r="Q199" s="7" t="s">
        <v>21</v>
      </c>
      <c r="R199" s="7" t="s">
        <v>30</v>
      </c>
      <c r="S199" s="21" t="e">
        <f>РЕЕСТР!#REF!</f>
        <v>#REF!</v>
      </c>
      <c r="T199" s="166" t="e">
        <f>VLOOKUP(I199,РЕЕСТР!C178:K216,13,0)</f>
        <v>#REF!</v>
      </c>
      <c r="U199" s="32" t="e">
        <f>VLOOKUP(I199,РЕЕСТР!C129:H336,10,0)</f>
        <v>#REF!</v>
      </c>
      <c r="V199" s="12" t="s">
        <v>120</v>
      </c>
      <c r="W199" s="22" t="s">
        <v>73</v>
      </c>
      <c r="X199" s="6">
        <f t="shared" si="13"/>
        <v>1</v>
      </c>
      <c r="Y199" s="22" t="s">
        <v>363</v>
      </c>
      <c r="Z199" s="22" t="s">
        <v>329</v>
      </c>
    </row>
    <row r="200" spans="1:26" ht="20.25" customHeight="1" x14ac:dyDescent="0.25">
      <c r="A200" s="9">
        <v>189</v>
      </c>
      <c r="B200" s="11">
        <v>1233</v>
      </c>
      <c r="C200" s="19">
        <v>45161</v>
      </c>
      <c r="D200" s="19">
        <v>45166</v>
      </c>
      <c r="E200" s="17">
        <v>45180</v>
      </c>
      <c r="F200" s="13" t="str">
        <f t="shared" si="15"/>
        <v>1233/2023</v>
      </c>
      <c r="G200" s="188">
        <f t="shared" si="14"/>
        <v>45180</v>
      </c>
      <c r="H200" s="18" t="s">
        <v>158</v>
      </c>
      <c r="I200" s="81">
        <v>7452102466</v>
      </c>
      <c r="J200" s="83">
        <v>10000000</v>
      </c>
      <c r="K200" s="61">
        <v>0.05</v>
      </c>
      <c r="L200" s="31" t="s">
        <v>35</v>
      </c>
      <c r="M200" s="31" t="s">
        <v>43</v>
      </c>
      <c r="N200" s="7" t="s">
        <v>66</v>
      </c>
      <c r="O200" s="7"/>
      <c r="P200" s="7" t="s">
        <v>117</v>
      </c>
      <c r="Q200" s="7" t="s">
        <v>25</v>
      </c>
      <c r="R200" s="7" t="s">
        <v>53</v>
      </c>
      <c r="S200" s="21" t="e">
        <f>РЕЕСТР!#REF!</f>
        <v>#REF!</v>
      </c>
      <c r="T200" s="166" t="e">
        <f>VLOOKUP(I200,РЕЕСТР!C179:K216,13,0)</f>
        <v>#REF!</v>
      </c>
      <c r="U200" s="32" t="e">
        <f>VLOOKUP(I200,РЕЕСТР!C130:H337,10,0)</f>
        <v>#REF!</v>
      </c>
      <c r="V200" s="12" t="s">
        <v>29</v>
      </c>
      <c r="W200" s="22" t="s">
        <v>73</v>
      </c>
      <c r="X200" s="6" t="b">
        <f t="shared" si="13"/>
        <v>0</v>
      </c>
      <c r="Y200" s="22" t="s">
        <v>363</v>
      </c>
      <c r="Z200" s="22" t="s">
        <v>403</v>
      </c>
    </row>
    <row r="201" spans="1:26" ht="20.25" customHeight="1" x14ac:dyDescent="0.25">
      <c r="A201" s="9">
        <v>190</v>
      </c>
      <c r="B201" s="11">
        <v>1234</v>
      </c>
      <c r="C201" s="16">
        <v>45154</v>
      </c>
      <c r="D201" s="16">
        <v>45154</v>
      </c>
      <c r="E201" s="17">
        <v>45183</v>
      </c>
      <c r="F201" s="13" t="str">
        <f t="shared" si="15"/>
        <v>1234/2023</v>
      </c>
      <c r="G201" s="188">
        <f t="shared" si="14"/>
        <v>45183</v>
      </c>
      <c r="H201" s="18" t="s">
        <v>411</v>
      </c>
      <c r="I201" s="22">
        <v>7415104401</v>
      </c>
      <c r="J201" s="83">
        <v>980000</v>
      </c>
      <c r="K201" s="46">
        <v>4.2500000000000003E-2</v>
      </c>
      <c r="L201" s="31" t="s">
        <v>23</v>
      </c>
      <c r="M201" s="31" t="s">
        <v>43</v>
      </c>
      <c r="N201" s="7" t="s">
        <v>66</v>
      </c>
      <c r="O201" s="7"/>
      <c r="P201" s="7" t="s">
        <v>116</v>
      </c>
      <c r="Q201" s="7" t="s">
        <v>25</v>
      </c>
      <c r="R201" s="7" t="s">
        <v>53</v>
      </c>
      <c r="S201" s="21" t="e">
        <f>РЕЕСТР!#REF!</f>
        <v>#REF!</v>
      </c>
      <c r="T201" s="166" t="e">
        <f>VLOOKUP(I201,РЕЕСТР!C180:K216,13,0)</f>
        <v>#REF!</v>
      </c>
      <c r="U201" s="32" t="e">
        <f>VLOOKUP(I201,РЕЕСТР!C131:H338,10,0)</f>
        <v>#REF!</v>
      </c>
      <c r="V201" s="12" t="s">
        <v>97</v>
      </c>
      <c r="W201" s="22" t="s">
        <v>73</v>
      </c>
      <c r="X201" s="6">
        <f t="shared" si="13"/>
        <v>1</v>
      </c>
      <c r="Y201" s="22" t="s">
        <v>363</v>
      </c>
      <c r="Z201" s="22" t="s">
        <v>366</v>
      </c>
    </row>
    <row r="202" spans="1:26" ht="20.25" customHeight="1" x14ac:dyDescent="0.25">
      <c r="A202" s="9">
        <v>191</v>
      </c>
      <c r="B202" s="11">
        <v>1235</v>
      </c>
      <c r="C202" s="16">
        <v>45170</v>
      </c>
      <c r="D202" s="16">
        <v>45175</v>
      </c>
      <c r="E202" s="16">
        <v>45183</v>
      </c>
      <c r="F202" s="13" t="str">
        <f t="shared" si="15"/>
        <v>1235/2023</v>
      </c>
      <c r="G202" s="188">
        <f t="shared" si="14"/>
        <v>45183</v>
      </c>
      <c r="H202" s="18" t="s">
        <v>418</v>
      </c>
      <c r="I202" s="81">
        <v>740200819480</v>
      </c>
      <c r="J202" s="83">
        <v>1500000</v>
      </c>
      <c r="K202" s="46">
        <v>4.2500000000000003E-2</v>
      </c>
      <c r="L202" s="31" t="s">
        <v>23</v>
      </c>
      <c r="M202" s="31" t="s">
        <v>43</v>
      </c>
      <c r="N202" s="7" t="s">
        <v>66</v>
      </c>
      <c r="O202" s="7"/>
      <c r="P202" s="7" t="s">
        <v>116</v>
      </c>
      <c r="Q202" s="7" t="s">
        <v>25</v>
      </c>
      <c r="R202" s="7" t="s">
        <v>30</v>
      </c>
      <c r="S202" s="21" t="e">
        <f>РЕЕСТР!#REF!</f>
        <v>#REF!</v>
      </c>
      <c r="T202" s="166" t="e">
        <f>VLOOKUP(I202,РЕЕСТР!C181:K216,13,0)</f>
        <v>#REF!</v>
      </c>
      <c r="U202" s="32" t="e">
        <f>VLOOKUP(I202,РЕЕСТР!C132:H339,10,0)</f>
        <v>#REF!</v>
      </c>
      <c r="V202" s="12" t="s">
        <v>28</v>
      </c>
      <c r="W202" s="22" t="s">
        <v>73</v>
      </c>
      <c r="X202" s="6">
        <f t="shared" si="13"/>
        <v>1</v>
      </c>
      <c r="Y202" s="22" t="s">
        <v>365</v>
      </c>
      <c r="Z202" s="22" t="s">
        <v>329</v>
      </c>
    </row>
    <row r="203" spans="1:26" ht="20.25" customHeight="1" x14ac:dyDescent="0.25">
      <c r="A203" s="9">
        <v>192</v>
      </c>
      <c r="B203" s="11">
        <v>1236</v>
      </c>
      <c r="C203" s="16">
        <v>45168</v>
      </c>
      <c r="D203" s="16">
        <v>45170</v>
      </c>
      <c r="E203" s="17">
        <v>45184</v>
      </c>
      <c r="F203" s="13" t="str">
        <f t="shared" si="15"/>
        <v>1236/2023</v>
      </c>
      <c r="G203" s="188">
        <f t="shared" si="14"/>
        <v>45184</v>
      </c>
      <c r="H203" s="18" t="s">
        <v>494</v>
      </c>
      <c r="I203" s="12">
        <v>7456003297</v>
      </c>
      <c r="J203" s="83">
        <v>3500000</v>
      </c>
      <c r="K203" s="61">
        <v>4.2500000000000003E-2</v>
      </c>
      <c r="L203" s="31" t="s">
        <v>23</v>
      </c>
      <c r="M203" s="31" t="s">
        <v>43</v>
      </c>
      <c r="N203" s="7" t="s">
        <v>66</v>
      </c>
      <c r="O203" s="7"/>
      <c r="P203" s="7" t="s">
        <v>116</v>
      </c>
      <c r="Q203" s="7" t="s">
        <v>25</v>
      </c>
      <c r="R203" s="7" t="s">
        <v>53</v>
      </c>
      <c r="S203" s="21" t="e">
        <f>РЕЕСТР!#REF!</f>
        <v>#REF!</v>
      </c>
      <c r="T203" s="166" t="e">
        <f>VLOOKUP(I203,РЕЕСТР!C182:K216,13,0)</f>
        <v>#REF!</v>
      </c>
      <c r="U203" s="32" t="e">
        <f>VLOOKUP(I203,РЕЕСТР!C133:H340,10,0)</f>
        <v>#REF!</v>
      </c>
      <c r="V203" s="12" t="s">
        <v>29</v>
      </c>
      <c r="W203" s="22" t="s">
        <v>73</v>
      </c>
      <c r="X203" s="6">
        <f t="shared" si="13"/>
        <v>1</v>
      </c>
      <c r="Y203" s="22" t="s">
        <v>363</v>
      </c>
      <c r="Z203" s="22" t="s">
        <v>403</v>
      </c>
    </row>
    <row r="204" spans="1:26" ht="20.25" customHeight="1" x14ac:dyDescent="0.25">
      <c r="A204" s="9">
        <v>193</v>
      </c>
      <c r="B204" s="18">
        <v>1237</v>
      </c>
      <c r="C204" s="16">
        <v>45176</v>
      </c>
      <c r="D204" s="16">
        <v>45183</v>
      </c>
      <c r="E204" s="17">
        <v>45188</v>
      </c>
      <c r="F204" s="13" t="str">
        <f t="shared" si="15"/>
        <v>1237/2023</v>
      </c>
      <c r="G204" s="188">
        <f t="shared" si="14"/>
        <v>45188</v>
      </c>
      <c r="H204" s="18" t="s">
        <v>497</v>
      </c>
      <c r="I204" s="22">
        <v>7448207681</v>
      </c>
      <c r="J204" s="83">
        <v>5000000</v>
      </c>
      <c r="K204" s="61">
        <v>8.5000000000000006E-2</v>
      </c>
      <c r="L204" s="31" t="s">
        <v>23</v>
      </c>
      <c r="M204" s="31" t="s">
        <v>43</v>
      </c>
      <c r="N204" s="7" t="s">
        <v>66</v>
      </c>
      <c r="O204" s="63"/>
      <c r="P204" s="7" t="s">
        <v>116</v>
      </c>
      <c r="Q204" s="7" t="s">
        <v>21</v>
      </c>
      <c r="R204" s="7" t="s">
        <v>30</v>
      </c>
      <c r="S204" s="21" t="e">
        <f>РЕЕСТР!#REF!</f>
        <v>#REF!</v>
      </c>
      <c r="T204" s="166" t="e">
        <f>VLOOKUP(I204,РЕЕСТР!C183:K216,13,0)</f>
        <v>#REF!</v>
      </c>
      <c r="U204" s="32" t="e">
        <f>VLOOKUP(I204,РЕЕСТР!C134:H341,10,0)</f>
        <v>#REF!</v>
      </c>
      <c r="V204" s="12" t="s">
        <v>97</v>
      </c>
      <c r="W204" s="22" t="s">
        <v>73</v>
      </c>
      <c r="X204" s="6">
        <f t="shared" si="13"/>
        <v>1</v>
      </c>
      <c r="Y204" s="22" t="s">
        <v>363</v>
      </c>
      <c r="Z204" s="22" t="s">
        <v>366</v>
      </c>
    </row>
    <row r="205" spans="1:26" ht="20.25" customHeight="1" x14ac:dyDescent="0.25">
      <c r="A205" s="9">
        <v>194</v>
      </c>
      <c r="B205" s="18">
        <v>1238</v>
      </c>
      <c r="C205" s="16">
        <v>45177</v>
      </c>
      <c r="D205" s="16">
        <v>45183</v>
      </c>
      <c r="E205" s="17">
        <v>45188</v>
      </c>
      <c r="F205" s="13" t="str">
        <f t="shared" si="15"/>
        <v>1238/2023</v>
      </c>
      <c r="G205" s="188">
        <f t="shared" si="14"/>
        <v>45188</v>
      </c>
      <c r="H205" s="18" t="s">
        <v>191</v>
      </c>
      <c r="I205" s="81">
        <v>7452140278</v>
      </c>
      <c r="J205" s="83">
        <v>5000000</v>
      </c>
      <c r="K205" s="61">
        <v>8.5000000000000006E-2</v>
      </c>
      <c r="L205" s="31" t="s">
        <v>23</v>
      </c>
      <c r="M205" s="31" t="s">
        <v>43</v>
      </c>
      <c r="N205" s="7" t="s">
        <v>66</v>
      </c>
      <c r="O205" s="7"/>
      <c r="P205" s="7" t="s">
        <v>116</v>
      </c>
      <c r="Q205" s="7" t="s">
        <v>25</v>
      </c>
      <c r="R205" s="7" t="s">
        <v>53</v>
      </c>
      <c r="S205" s="21" t="e">
        <f>РЕЕСТР!#REF!</f>
        <v>#REF!</v>
      </c>
      <c r="T205" s="166" t="e">
        <f>VLOOKUP(I205,РЕЕСТР!C184:K216,13,0)</f>
        <v>#REF!</v>
      </c>
      <c r="U205" s="32" t="e">
        <f>VLOOKUP(I205,РЕЕСТР!C135:H342,10,0)</f>
        <v>#REF!</v>
      </c>
      <c r="V205" s="12" t="s">
        <v>29</v>
      </c>
      <c r="W205" s="22" t="s">
        <v>73</v>
      </c>
      <c r="X205" s="6">
        <f t="shared" si="13"/>
        <v>1</v>
      </c>
      <c r="Y205" s="22" t="s">
        <v>363</v>
      </c>
      <c r="Z205" s="22" t="s">
        <v>403</v>
      </c>
    </row>
    <row r="206" spans="1:26" ht="20.25" customHeight="1" x14ac:dyDescent="0.25">
      <c r="A206" s="9">
        <v>195</v>
      </c>
      <c r="B206" s="18">
        <v>1239</v>
      </c>
      <c r="C206" s="16">
        <v>45175</v>
      </c>
      <c r="D206" s="16">
        <v>45177</v>
      </c>
      <c r="E206" s="17">
        <v>45189</v>
      </c>
      <c r="F206" s="13" t="str">
        <f t="shared" si="15"/>
        <v>1239/2023</v>
      </c>
      <c r="G206" s="188">
        <f t="shared" si="14"/>
        <v>45189</v>
      </c>
      <c r="H206" s="18" t="s">
        <v>462</v>
      </c>
      <c r="I206" s="22">
        <v>7415066481</v>
      </c>
      <c r="J206" s="83">
        <v>5000000</v>
      </c>
      <c r="K206" s="46">
        <v>4.2500000000000003E-2</v>
      </c>
      <c r="L206" s="31" t="s">
        <v>23</v>
      </c>
      <c r="M206" s="31" t="s">
        <v>43</v>
      </c>
      <c r="N206" s="7" t="s">
        <v>66</v>
      </c>
      <c r="O206" s="7"/>
      <c r="P206" s="7" t="s">
        <v>116</v>
      </c>
      <c r="Q206" s="7" t="s">
        <v>25</v>
      </c>
      <c r="R206" s="7" t="s">
        <v>53</v>
      </c>
      <c r="S206" s="21" t="e">
        <f>РЕЕСТР!#REF!</f>
        <v>#REF!</v>
      </c>
      <c r="T206" s="166" t="e">
        <f>VLOOKUP(I206,РЕЕСТР!C185:K216,13,0)</f>
        <v>#REF!</v>
      </c>
      <c r="U206" s="32" t="e">
        <f>VLOOKUP(I206,РЕЕСТР!C136:H343,10,0)</f>
        <v>#REF!</v>
      </c>
      <c r="V206" s="12" t="s">
        <v>29</v>
      </c>
      <c r="W206" s="22" t="s">
        <v>73</v>
      </c>
      <c r="X206" s="6">
        <f t="shared" si="13"/>
        <v>1</v>
      </c>
      <c r="Y206" s="22" t="s">
        <v>365</v>
      </c>
      <c r="Z206" s="22" t="s">
        <v>403</v>
      </c>
    </row>
    <row r="207" spans="1:26" ht="31.5" customHeight="1" x14ac:dyDescent="0.25">
      <c r="A207" s="9">
        <v>196</v>
      </c>
      <c r="B207" s="18">
        <v>1240</v>
      </c>
      <c r="C207" s="16">
        <v>45181</v>
      </c>
      <c r="D207" s="16">
        <v>45183</v>
      </c>
      <c r="E207" s="17">
        <v>45189</v>
      </c>
      <c r="F207" s="13" t="str">
        <f t="shared" si="15"/>
        <v>1240/2023</v>
      </c>
      <c r="G207" s="188">
        <f t="shared" si="14"/>
        <v>45189</v>
      </c>
      <c r="H207" s="18" t="s">
        <v>477</v>
      </c>
      <c r="I207" s="22">
        <v>7415079530</v>
      </c>
      <c r="J207" s="83">
        <v>1780000</v>
      </c>
      <c r="K207" s="61">
        <v>4.2500000000000003E-2</v>
      </c>
      <c r="L207" s="31" t="s">
        <v>23</v>
      </c>
      <c r="M207" s="31" t="s">
        <v>43</v>
      </c>
      <c r="N207" s="7" t="s">
        <v>66</v>
      </c>
      <c r="O207" s="63"/>
      <c r="P207" s="7" t="s">
        <v>116</v>
      </c>
      <c r="Q207" s="7" t="s">
        <v>25</v>
      </c>
      <c r="R207" s="7" t="s">
        <v>30</v>
      </c>
      <c r="S207" s="21" t="e">
        <f>РЕЕСТР!#REF!</f>
        <v>#REF!</v>
      </c>
      <c r="T207" s="166" t="e">
        <f>VLOOKUP(I207,РЕЕСТР!C186:K216,13,0)</f>
        <v>#REF!</v>
      </c>
      <c r="U207" s="32" t="e">
        <f>VLOOKUP(I207,РЕЕСТР!C137:H344,10,0)</f>
        <v>#REF!</v>
      </c>
      <c r="V207" s="12" t="s">
        <v>27</v>
      </c>
      <c r="W207" s="22" t="s">
        <v>73</v>
      </c>
      <c r="X207" s="6">
        <f t="shared" si="13"/>
        <v>1</v>
      </c>
      <c r="Y207" s="22" t="s">
        <v>365</v>
      </c>
      <c r="Z207" s="22" t="s">
        <v>366</v>
      </c>
    </row>
    <row r="208" spans="1:26" ht="20.25" customHeight="1" x14ac:dyDescent="0.25">
      <c r="A208" s="9">
        <v>197</v>
      </c>
      <c r="B208" s="18">
        <v>1241</v>
      </c>
      <c r="C208" s="16">
        <v>45183</v>
      </c>
      <c r="D208" s="16">
        <v>45187</v>
      </c>
      <c r="E208" s="17">
        <v>45190</v>
      </c>
      <c r="F208" s="13" t="str">
        <f t="shared" si="15"/>
        <v>1241/2023</v>
      </c>
      <c r="G208" s="188">
        <f t="shared" si="14"/>
        <v>45190</v>
      </c>
      <c r="H208" s="18" t="s">
        <v>316</v>
      </c>
      <c r="I208" s="22">
        <v>7456023864</v>
      </c>
      <c r="J208" s="83">
        <v>10000000</v>
      </c>
      <c r="K208" s="61">
        <v>0.05</v>
      </c>
      <c r="L208" s="31" t="s">
        <v>35</v>
      </c>
      <c r="M208" s="31" t="s">
        <v>43</v>
      </c>
      <c r="N208" s="7" t="s">
        <v>66</v>
      </c>
      <c r="O208" s="7" t="s">
        <v>90</v>
      </c>
      <c r="P208" s="7" t="s">
        <v>117</v>
      </c>
      <c r="Q208" s="7" t="s">
        <v>25</v>
      </c>
      <c r="R208" s="7" t="s">
        <v>53</v>
      </c>
      <c r="S208" s="21" t="e">
        <f>РЕЕСТР!#REF!</f>
        <v>#REF!</v>
      </c>
      <c r="T208" s="166" t="e">
        <f>VLOOKUP(I208,РЕЕСТР!C187:K216,13,0)</f>
        <v>#REF!</v>
      </c>
      <c r="U208" s="32" t="e">
        <f>VLOOKUP(I208,РЕЕСТР!C138:H345,10,0)</f>
        <v>#REF!</v>
      </c>
      <c r="V208" s="12" t="s">
        <v>31</v>
      </c>
      <c r="W208" s="22" t="s">
        <v>73</v>
      </c>
      <c r="X208" s="6" t="b">
        <f t="shared" si="13"/>
        <v>0</v>
      </c>
      <c r="Y208" s="22" t="s">
        <v>363</v>
      </c>
      <c r="Z208" s="22" t="s">
        <v>403</v>
      </c>
    </row>
    <row r="209" spans="1:26" ht="20.25" customHeight="1" x14ac:dyDescent="0.25">
      <c r="A209" s="9">
        <v>198</v>
      </c>
      <c r="B209" s="18">
        <v>1242</v>
      </c>
      <c r="C209" s="16">
        <v>45187</v>
      </c>
      <c r="D209" s="16">
        <v>45189</v>
      </c>
      <c r="E209" s="17">
        <v>45190</v>
      </c>
      <c r="F209" s="13" t="str">
        <f t="shared" si="15"/>
        <v>1242/2023</v>
      </c>
      <c r="G209" s="188">
        <f t="shared" si="14"/>
        <v>45190</v>
      </c>
      <c r="H209" s="232" t="s">
        <v>327</v>
      </c>
      <c r="I209" s="81">
        <v>745112411813</v>
      </c>
      <c r="J209" s="83">
        <v>749000</v>
      </c>
      <c r="K209" s="61">
        <v>4.2500000000000003E-2</v>
      </c>
      <c r="L209" s="31" t="s">
        <v>23</v>
      </c>
      <c r="M209" s="31" t="s">
        <v>43</v>
      </c>
      <c r="N209" s="7" t="s">
        <v>80</v>
      </c>
      <c r="O209" s="7" t="s">
        <v>231</v>
      </c>
      <c r="P209" s="7" t="s">
        <v>116</v>
      </c>
      <c r="Q209" s="7" t="s">
        <v>25</v>
      </c>
      <c r="R209" s="7" t="s">
        <v>30</v>
      </c>
      <c r="S209" s="21" t="e">
        <f>РЕЕСТР!#REF!</f>
        <v>#REF!</v>
      </c>
      <c r="T209" s="166" t="e">
        <f>VLOOKUP(I209,РЕЕСТР!C188:K216,13,0)</f>
        <v>#REF!</v>
      </c>
      <c r="U209" s="32" t="e">
        <f>VLOOKUP(I209,РЕЕСТР!C139:H346,10,0)</f>
        <v>#REF!</v>
      </c>
      <c r="V209" s="12" t="s">
        <v>31</v>
      </c>
      <c r="W209" s="22" t="s">
        <v>73</v>
      </c>
      <c r="X209" s="6">
        <f t="shared" si="13"/>
        <v>1</v>
      </c>
      <c r="Y209" s="22" t="s">
        <v>365</v>
      </c>
      <c r="Z209" s="22" t="s">
        <v>366</v>
      </c>
    </row>
    <row r="210" spans="1:26" ht="20.25" customHeight="1" x14ac:dyDescent="0.25">
      <c r="A210" s="9">
        <v>199</v>
      </c>
      <c r="B210" s="18">
        <v>1243</v>
      </c>
      <c r="C210" s="16">
        <v>45180</v>
      </c>
      <c r="D210" s="16">
        <v>45181</v>
      </c>
      <c r="E210" s="17">
        <v>45190</v>
      </c>
      <c r="F210" s="13" t="str">
        <f t="shared" si="15"/>
        <v>1243/2023</v>
      </c>
      <c r="G210" s="188">
        <f t="shared" si="14"/>
        <v>45190</v>
      </c>
      <c r="H210" s="18" t="s">
        <v>421</v>
      </c>
      <c r="I210" s="22">
        <v>7459002654</v>
      </c>
      <c r="J210" s="83">
        <v>4600000</v>
      </c>
      <c r="K210" s="46">
        <v>4.2500000000000003E-2</v>
      </c>
      <c r="L210" s="31" t="s">
        <v>23</v>
      </c>
      <c r="M210" s="31" t="s">
        <v>43</v>
      </c>
      <c r="N210" s="7" t="s">
        <v>66</v>
      </c>
      <c r="O210" s="7"/>
      <c r="P210" s="7" t="s">
        <v>116</v>
      </c>
      <c r="Q210" s="7" t="s">
        <v>25</v>
      </c>
      <c r="R210" s="7" t="s">
        <v>30</v>
      </c>
      <c r="S210" s="21" t="e">
        <f>РЕЕСТР!#REF!</f>
        <v>#REF!</v>
      </c>
      <c r="T210" s="166" t="e">
        <f>VLOOKUP(I210,РЕЕСТР!C189:K216,13,0)</f>
        <v>#REF!</v>
      </c>
      <c r="U210" s="32" t="e">
        <f>VLOOKUP(I210,РЕЕСТР!C140:H347,10,0)</f>
        <v>#REF!</v>
      </c>
      <c r="V210" s="12" t="s">
        <v>28</v>
      </c>
      <c r="W210" s="22" t="s">
        <v>73</v>
      </c>
      <c r="X210" s="6">
        <f t="shared" si="13"/>
        <v>1</v>
      </c>
      <c r="Y210" s="22" t="s">
        <v>365</v>
      </c>
      <c r="Z210" s="22" t="s">
        <v>329</v>
      </c>
    </row>
    <row r="211" spans="1:26" ht="20.25" customHeight="1" x14ac:dyDescent="0.25">
      <c r="A211" s="9">
        <v>200</v>
      </c>
      <c r="B211" s="18">
        <v>1244</v>
      </c>
      <c r="C211" s="16">
        <v>45181</v>
      </c>
      <c r="D211" s="16">
        <v>45183</v>
      </c>
      <c r="E211" s="17">
        <v>45191</v>
      </c>
      <c r="F211" s="13" t="str">
        <f t="shared" si="15"/>
        <v>1244/2023</v>
      </c>
      <c r="G211" s="188">
        <f t="shared" si="14"/>
        <v>45191</v>
      </c>
      <c r="H211" s="18" t="s">
        <v>503</v>
      </c>
      <c r="I211" s="22">
        <v>7415088260</v>
      </c>
      <c r="J211" s="83">
        <v>1100000</v>
      </c>
      <c r="K211" s="46">
        <v>4.2500000000000003E-2</v>
      </c>
      <c r="L211" s="31" t="s">
        <v>23</v>
      </c>
      <c r="M211" s="31" t="s">
        <v>43</v>
      </c>
      <c r="N211" s="7" t="s">
        <v>66</v>
      </c>
      <c r="O211" s="7"/>
      <c r="P211" s="7" t="s">
        <v>116</v>
      </c>
      <c r="Q211" s="7" t="s">
        <v>21</v>
      </c>
      <c r="R211" s="7" t="s">
        <v>30</v>
      </c>
      <c r="S211" s="21" t="e">
        <f>РЕЕСТР!#REF!</f>
        <v>#REF!</v>
      </c>
      <c r="T211" s="166" t="e">
        <f>VLOOKUP(I211,РЕЕСТР!C190:K216,13,0)</f>
        <v>#REF!</v>
      </c>
      <c r="U211" s="32" t="e">
        <f>VLOOKUP(I211,РЕЕСТР!C141:H348,10,0)</f>
        <v>#REF!</v>
      </c>
      <c r="V211" s="12" t="s">
        <v>97</v>
      </c>
      <c r="W211" s="22" t="s">
        <v>73</v>
      </c>
      <c r="X211" s="6">
        <f t="shared" si="13"/>
        <v>1</v>
      </c>
      <c r="Y211" s="22" t="s">
        <v>363</v>
      </c>
      <c r="Z211" s="22" t="s">
        <v>366</v>
      </c>
    </row>
    <row r="212" spans="1:26" ht="20.25" customHeight="1" x14ac:dyDescent="0.25">
      <c r="A212" s="9">
        <v>201</v>
      </c>
      <c r="B212" s="18">
        <v>1245</v>
      </c>
      <c r="C212" s="16">
        <v>45187</v>
      </c>
      <c r="D212" s="16">
        <v>45189</v>
      </c>
      <c r="E212" s="17">
        <v>45191</v>
      </c>
      <c r="F212" s="13" t="str">
        <f t="shared" si="15"/>
        <v>1245/2023</v>
      </c>
      <c r="G212" s="188">
        <f t="shared" si="14"/>
        <v>45191</v>
      </c>
      <c r="H212" s="18" t="s">
        <v>501</v>
      </c>
      <c r="I212" s="81">
        <v>742301176542</v>
      </c>
      <c r="J212" s="83">
        <v>500000</v>
      </c>
      <c r="K212" s="46">
        <v>6.25E-2</v>
      </c>
      <c r="L212" s="31" t="s">
        <v>23</v>
      </c>
      <c r="M212" s="31" t="s">
        <v>43</v>
      </c>
      <c r="N212" s="7" t="s">
        <v>66</v>
      </c>
      <c r="O212" s="7"/>
      <c r="P212" s="7" t="s">
        <v>116</v>
      </c>
      <c r="Q212" s="7" t="s">
        <v>21</v>
      </c>
      <c r="R212" s="7" t="s">
        <v>30</v>
      </c>
      <c r="S212" s="21" t="e">
        <f>РЕЕСТР!#REF!</f>
        <v>#REF!</v>
      </c>
      <c r="T212" s="166" t="e">
        <f>VLOOKUP(I212,РЕЕСТР!C191:K216,13,0)</f>
        <v>#REF!</v>
      </c>
      <c r="U212" s="32" t="e">
        <f>VLOOKUP(I212,РЕЕСТР!C142:H349,10,0)</f>
        <v>#REF!</v>
      </c>
      <c r="V212" s="12" t="s">
        <v>120</v>
      </c>
      <c r="W212" s="22" t="s">
        <v>73</v>
      </c>
      <c r="X212" s="6">
        <f t="shared" si="13"/>
        <v>1</v>
      </c>
      <c r="Y212" s="22" t="s">
        <v>328</v>
      </c>
      <c r="Z212" s="22" t="s">
        <v>329</v>
      </c>
    </row>
    <row r="213" spans="1:26" ht="20.25" customHeight="1" x14ac:dyDescent="0.25">
      <c r="A213" s="9">
        <v>202</v>
      </c>
      <c r="B213" s="11">
        <v>1246</v>
      </c>
      <c r="C213" s="17">
        <v>45176</v>
      </c>
      <c r="D213" s="17">
        <v>45182</v>
      </c>
      <c r="E213" s="17">
        <v>45191</v>
      </c>
      <c r="F213" s="13" t="str">
        <f t="shared" si="15"/>
        <v>1246/2023</v>
      </c>
      <c r="G213" s="188">
        <f t="shared" si="14"/>
        <v>45191</v>
      </c>
      <c r="H213" s="18" t="s">
        <v>454</v>
      </c>
      <c r="I213" s="22">
        <v>7445045545</v>
      </c>
      <c r="J213" s="83">
        <v>3900000</v>
      </c>
      <c r="K213" s="61">
        <v>4.2500000000000003E-2</v>
      </c>
      <c r="L213" s="31" t="s">
        <v>23</v>
      </c>
      <c r="M213" s="31" t="s">
        <v>43</v>
      </c>
      <c r="N213" s="7" t="s">
        <v>66</v>
      </c>
      <c r="O213" s="7"/>
      <c r="P213" s="7" t="s">
        <v>116</v>
      </c>
      <c r="Q213" s="7" t="s">
        <v>21</v>
      </c>
      <c r="R213" s="7" t="s">
        <v>30</v>
      </c>
      <c r="S213" s="21" t="e">
        <f>РЕЕСТР!#REF!</f>
        <v>#REF!</v>
      </c>
      <c r="T213" s="166" t="e">
        <f>VLOOKUP(I213,РЕЕСТР!C192:K216,13,0)</f>
        <v>#REF!</v>
      </c>
      <c r="U213" s="32" t="e">
        <f>VLOOKUP(I213,РЕЕСТР!C143:H350,10,0)</f>
        <v>#REF!</v>
      </c>
      <c r="V213" s="12" t="s">
        <v>120</v>
      </c>
      <c r="W213" s="22" t="s">
        <v>73</v>
      </c>
      <c r="X213" s="6">
        <f t="shared" si="13"/>
        <v>1</v>
      </c>
      <c r="Y213" s="22" t="s">
        <v>363</v>
      </c>
      <c r="Z213" s="22" t="s">
        <v>366</v>
      </c>
    </row>
    <row r="214" spans="1:26" ht="20.25" customHeight="1" x14ac:dyDescent="0.25">
      <c r="A214" s="9">
        <v>203</v>
      </c>
      <c r="B214" s="11">
        <v>1247</v>
      </c>
      <c r="C214" s="16">
        <v>45187</v>
      </c>
      <c r="D214" s="16">
        <v>45188</v>
      </c>
      <c r="E214" s="16">
        <v>45194</v>
      </c>
      <c r="F214" s="13" t="str">
        <f t="shared" si="15"/>
        <v>1247/2023</v>
      </c>
      <c r="G214" s="188">
        <f t="shared" si="14"/>
        <v>45194</v>
      </c>
      <c r="H214" s="228" t="s">
        <v>505</v>
      </c>
      <c r="I214" s="81">
        <v>410202153159</v>
      </c>
      <c r="J214" s="83">
        <v>400000</v>
      </c>
      <c r="K214" s="61">
        <v>0.05</v>
      </c>
      <c r="L214" s="31" t="s">
        <v>23</v>
      </c>
      <c r="M214" s="31" t="s">
        <v>43</v>
      </c>
      <c r="N214" s="7" t="s">
        <v>65</v>
      </c>
      <c r="O214" s="7" t="s">
        <v>345</v>
      </c>
      <c r="P214" s="7" t="s">
        <v>116</v>
      </c>
      <c r="Q214" s="7" t="s">
        <v>21</v>
      </c>
      <c r="R214" s="7" t="s">
        <v>30</v>
      </c>
      <c r="S214" s="21" t="e">
        <f>РЕЕСТР!#REF!</f>
        <v>#REF!</v>
      </c>
      <c r="T214" s="166" t="e">
        <f>VLOOKUP(I214,РЕЕСТР!C193:K216,13,0)</f>
        <v>#REF!</v>
      </c>
      <c r="U214" s="32" t="e">
        <f>VLOOKUP(I214,РЕЕСТР!C144:H351,10,0)</f>
        <v>#REF!</v>
      </c>
      <c r="V214" s="12" t="s">
        <v>97</v>
      </c>
      <c r="W214" s="22" t="s">
        <v>73</v>
      </c>
      <c r="X214" s="6">
        <f t="shared" ref="X214:X255" si="16">IF(AND(N214="МСП действ",W214="выдан",L214="предоставление микрозайма"),1,IF(AND(N214="МСП СТАРТ",W214="выдан"),1,IF(AND(N214="С/З",W214="выдан"),1)))</f>
        <v>1</v>
      </c>
      <c r="Y214" s="22" t="s">
        <v>367</v>
      </c>
      <c r="Z214" s="22"/>
    </row>
    <row r="215" spans="1:26" ht="20.25" customHeight="1" x14ac:dyDescent="0.25">
      <c r="A215" s="9">
        <v>204</v>
      </c>
      <c r="B215" s="11">
        <v>1248</v>
      </c>
      <c r="C215" s="16">
        <v>45189</v>
      </c>
      <c r="D215" s="16">
        <v>45190</v>
      </c>
      <c r="E215" s="16">
        <v>45195</v>
      </c>
      <c r="F215" s="13" t="str">
        <f t="shared" si="15"/>
        <v>1248/2023</v>
      </c>
      <c r="G215" s="188">
        <f t="shared" si="14"/>
        <v>45195</v>
      </c>
      <c r="H215" s="18" t="s">
        <v>507</v>
      </c>
      <c r="I215" s="81">
        <v>7452096445</v>
      </c>
      <c r="J215" s="83">
        <v>4000000</v>
      </c>
      <c r="K215" s="61">
        <v>6.5000000000000002E-2</v>
      </c>
      <c r="L215" s="31" t="s">
        <v>23</v>
      </c>
      <c r="M215" s="31" t="s">
        <v>43</v>
      </c>
      <c r="N215" s="7" t="s">
        <v>66</v>
      </c>
      <c r="O215" s="7"/>
      <c r="P215" s="7" t="s">
        <v>116</v>
      </c>
      <c r="Q215" s="7" t="s">
        <v>25</v>
      </c>
      <c r="R215" s="7" t="s">
        <v>53</v>
      </c>
      <c r="S215" s="21" t="e">
        <f>РЕЕСТР!#REF!</f>
        <v>#REF!</v>
      </c>
      <c r="T215" s="166" t="e">
        <f>VLOOKUP(I215,РЕЕСТР!C194:K216,13,0)</f>
        <v>#REF!</v>
      </c>
      <c r="U215" s="32" t="e">
        <f>VLOOKUP(I215,РЕЕСТР!C145:H352,10,0)</f>
        <v>#REF!</v>
      </c>
      <c r="V215" s="12" t="s">
        <v>29</v>
      </c>
      <c r="W215" s="22" t="s">
        <v>73</v>
      </c>
      <c r="X215" s="6">
        <f t="shared" si="16"/>
        <v>1</v>
      </c>
      <c r="Y215" s="22" t="s">
        <v>363</v>
      </c>
      <c r="Z215" s="22" t="s">
        <v>366</v>
      </c>
    </row>
    <row r="216" spans="1:26" ht="20.25" customHeight="1" x14ac:dyDescent="0.25">
      <c r="A216" s="9">
        <v>205</v>
      </c>
      <c r="B216" s="18">
        <v>1249</v>
      </c>
      <c r="C216" s="74">
        <v>45190</v>
      </c>
      <c r="D216" s="16">
        <v>45194</v>
      </c>
      <c r="E216" s="16">
        <v>45195</v>
      </c>
      <c r="F216" s="13" t="str">
        <f t="shared" si="15"/>
        <v>1249/2023</v>
      </c>
      <c r="G216" s="188">
        <f t="shared" si="14"/>
        <v>45195</v>
      </c>
      <c r="H216" s="232" t="s">
        <v>279</v>
      </c>
      <c r="I216" s="81">
        <v>742405173169</v>
      </c>
      <c r="J216" s="83">
        <v>1100000</v>
      </c>
      <c r="K216" s="46">
        <v>4.2500000000000003E-2</v>
      </c>
      <c r="L216" s="31" t="s">
        <v>23</v>
      </c>
      <c r="M216" s="31" t="s">
        <v>43</v>
      </c>
      <c r="N216" s="7" t="s">
        <v>80</v>
      </c>
      <c r="O216" s="7" t="s">
        <v>231</v>
      </c>
      <c r="P216" s="7" t="s">
        <v>116</v>
      </c>
      <c r="Q216" s="7" t="s">
        <v>21</v>
      </c>
      <c r="R216" s="7" t="s">
        <v>30</v>
      </c>
      <c r="S216" s="21" t="e">
        <f>РЕЕСТР!#REF!</f>
        <v>#REF!</v>
      </c>
      <c r="T216" s="166" t="e">
        <f>VLOOKUP(I216,РЕЕСТР!C195:K216,13,0)</f>
        <v>#REF!</v>
      </c>
      <c r="U216" s="32" t="e">
        <f>VLOOKUP(I216,РЕЕСТР!C146:H353,10,0)</f>
        <v>#REF!</v>
      </c>
      <c r="V216" s="12" t="s">
        <v>27</v>
      </c>
      <c r="W216" s="22" t="s">
        <v>73</v>
      </c>
      <c r="X216" s="6">
        <f t="shared" si="16"/>
        <v>1</v>
      </c>
      <c r="Y216" s="22" t="s">
        <v>364</v>
      </c>
      <c r="Z216" s="22" t="s">
        <v>329</v>
      </c>
    </row>
    <row r="217" spans="1:26" ht="32.25" customHeight="1" x14ac:dyDescent="0.25">
      <c r="A217" s="9">
        <v>206</v>
      </c>
      <c r="B217" s="18">
        <v>1250</v>
      </c>
      <c r="C217" s="16">
        <v>45183</v>
      </c>
      <c r="D217" s="16">
        <v>45188</v>
      </c>
      <c r="E217" s="16">
        <v>45196</v>
      </c>
      <c r="F217" s="13" t="str">
        <f t="shared" si="15"/>
        <v>1250/2023</v>
      </c>
      <c r="G217" s="188">
        <f t="shared" si="14"/>
        <v>45196</v>
      </c>
      <c r="H217" s="18" t="s">
        <v>465</v>
      </c>
      <c r="I217" s="22">
        <v>7445021008</v>
      </c>
      <c r="J217" s="83">
        <v>5000000</v>
      </c>
      <c r="K217" s="46">
        <v>4.2500000000000003E-2</v>
      </c>
      <c r="L217" s="31" t="s">
        <v>23</v>
      </c>
      <c r="M217" s="31" t="s">
        <v>43</v>
      </c>
      <c r="N217" s="7" t="s">
        <v>66</v>
      </c>
      <c r="O217" s="7"/>
      <c r="P217" s="7" t="s">
        <v>116</v>
      </c>
      <c r="Q217" s="7" t="s">
        <v>21</v>
      </c>
      <c r="R217" s="7" t="s">
        <v>30</v>
      </c>
      <c r="S217" s="21" t="e">
        <f>РЕЕСТР!#REF!</f>
        <v>#REF!</v>
      </c>
      <c r="T217" s="166" t="e">
        <f>VLOOKUP(I217,РЕЕСТР!C196:K216,13,0)</f>
        <v>#REF!</v>
      </c>
      <c r="U217" s="32" t="e">
        <f>VLOOKUP(I217,РЕЕСТР!C147:H354,10,0)</f>
        <v>#REF!</v>
      </c>
      <c r="V217" s="12" t="s">
        <v>120</v>
      </c>
      <c r="W217" s="22" t="s">
        <v>73</v>
      </c>
      <c r="X217" s="6">
        <f t="shared" si="16"/>
        <v>1</v>
      </c>
      <c r="Y217" s="22" t="s">
        <v>363</v>
      </c>
      <c r="Z217" s="22" t="s">
        <v>329</v>
      </c>
    </row>
    <row r="218" spans="1:26" ht="20.25" customHeight="1" x14ac:dyDescent="0.25">
      <c r="A218" s="9">
        <v>207</v>
      </c>
      <c r="B218" s="18">
        <v>1251</v>
      </c>
      <c r="C218" s="16">
        <v>45180</v>
      </c>
      <c r="D218" s="16">
        <v>45184</v>
      </c>
      <c r="E218" s="16">
        <v>45197</v>
      </c>
      <c r="F218" s="13" t="str">
        <f t="shared" si="15"/>
        <v>1251/2023</v>
      </c>
      <c r="G218" s="188">
        <f t="shared" si="14"/>
        <v>45197</v>
      </c>
      <c r="H218" s="18" t="s">
        <v>510</v>
      </c>
      <c r="I218" s="82" t="s">
        <v>511</v>
      </c>
      <c r="J218" s="83">
        <v>1400000</v>
      </c>
      <c r="K218" s="46">
        <v>4.2500000000000003E-2</v>
      </c>
      <c r="L218" s="31" t="s">
        <v>23</v>
      </c>
      <c r="M218" s="31" t="s">
        <v>43</v>
      </c>
      <c r="N218" s="7" t="s">
        <v>66</v>
      </c>
      <c r="O218" s="7"/>
      <c r="P218" s="7" t="s">
        <v>116</v>
      </c>
      <c r="Q218" s="7" t="s">
        <v>21</v>
      </c>
      <c r="R218" s="7" t="s">
        <v>30</v>
      </c>
      <c r="S218" s="21" t="e">
        <f>РЕЕСТР!#REF!</f>
        <v>#REF!</v>
      </c>
      <c r="T218" s="166" t="e">
        <f>VLOOKUP(I218,РЕЕСТР!C197:K216,13,0)</f>
        <v>#REF!</v>
      </c>
      <c r="U218" s="32" t="e">
        <f>VLOOKUP(I218,РЕЕСТР!C148:H355,10,0)</f>
        <v>#REF!</v>
      </c>
      <c r="V218" s="12" t="s">
        <v>120</v>
      </c>
      <c r="W218" s="22" t="s">
        <v>73</v>
      </c>
      <c r="X218" s="6">
        <f t="shared" si="16"/>
        <v>1</v>
      </c>
      <c r="Y218" s="22" t="s">
        <v>365</v>
      </c>
      <c r="Z218" s="22" t="s">
        <v>329</v>
      </c>
    </row>
    <row r="219" spans="1:26" ht="20.25" customHeight="1" x14ac:dyDescent="0.25">
      <c r="A219" s="9">
        <v>208</v>
      </c>
      <c r="B219" s="18">
        <v>1252</v>
      </c>
      <c r="C219" s="16">
        <v>45194</v>
      </c>
      <c r="D219" s="16">
        <v>45195</v>
      </c>
      <c r="E219" s="16">
        <v>45197</v>
      </c>
      <c r="F219" s="13" t="str">
        <f t="shared" si="15"/>
        <v>1252/2023</v>
      </c>
      <c r="G219" s="188">
        <f>E219</f>
        <v>45197</v>
      </c>
      <c r="H219" s="18" t="s">
        <v>461</v>
      </c>
      <c r="I219" s="81">
        <v>7445021456</v>
      </c>
      <c r="J219" s="83">
        <v>5000000</v>
      </c>
      <c r="K219" s="46">
        <v>3.2500000000000001E-2</v>
      </c>
      <c r="L219" s="31" t="s">
        <v>23</v>
      </c>
      <c r="M219" s="31" t="s">
        <v>43</v>
      </c>
      <c r="N219" s="7" t="s">
        <v>66</v>
      </c>
      <c r="O219" s="7"/>
      <c r="P219" s="7" t="s">
        <v>116</v>
      </c>
      <c r="Q219" s="7" t="s">
        <v>25</v>
      </c>
      <c r="R219" s="7" t="s">
        <v>53</v>
      </c>
      <c r="S219" s="21" t="e">
        <f>РЕЕСТР!#REF!</f>
        <v>#REF!</v>
      </c>
      <c r="T219" s="166" t="e">
        <f>VLOOKUP(I219,РЕЕСТР!C198:K216,13,0)</f>
        <v>#REF!</v>
      </c>
      <c r="U219" s="32" t="e">
        <f>РЕЕСТР!#REF!</f>
        <v>#REF!</v>
      </c>
      <c r="V219" s="12" t="s">
        <v>26</v>
      </c>
      <c r="W219" s="22" t="s">
        <v>73</v>
      </c>
      <c r="X219" s="6">
        <f t="shared" si="16"/>
        <v>1</v>
      </c>
      <c r="Y219" s="22"/>
      <c r="Z219" s="22"/>
    </row>
    <row r="220" spans="1:26" ht="20.25" customHeight="1" x14ac:dyDescent="0.25">
      <c r="A220" s="9">
        <v>209</v>
      </c>
      <c r="B220" s="18">
        <v>1253</v>
      </c>
      <c r="C220" s="16">
        <v>45188</v>
      </c>
      <c r="D220" s="16">
        <v>45194</v>
      </c>
      <c r="E220" s="17">
        <v>45197</v>
      </c>
      <c r="F220" s="13" t="str">
        <f t="shared" si="15"/>
        <v>1253/2023</v>
      </c>
      <c r="G220" s="188">
        <f t="shared" si="14"/>
        <v>45197</v>
      </c>
      <c r="H220" s="18" t="s">
        <v>509</v>
      </c>
      <c r="I220" s="18">
        <v>7404064771</v>
      </c>
      <c r="J220" s="83">
        <v>5000000</v>
      </c>
      <c r="K220" s="46">
        <v>3.2500000000000001E-2</v>
      </c>
      <c r="L220" s="31" t="s">
        <v>23</v>
      </c>
      <c r="M220" s="31" t="s">
        <v>43</v>
      </c>
      <c r="N220" s="7" t="s">
        <v>66</v>
      </c>
      <c r="O220" s="7"/>
      <c r="P220" s="7" t="s">
        <v>116</v>
      </c>
      <c r="Q220" s="7" t="s">
        <v>25</v>
      </c>
      <c r="R220" s="7" t="s">
        <v>30</v>
      </c>
      <c r="S220" s="21" t="e">
        <f>РЕЕСТР!#REF!</f>
        <v>#REF!</v>
      </c>
      <c r="T220" s="166" t="e">
        <f>VLOOKUP(I220,РЕЕСТР!C199:K216,13,0)</f>
        <v>#REF!</v>
      </c>
      <c r="U220" s="32" t="e">
        <f>VLOOKUP(I220,РЕЕСТР!C150:H357,10,0)</f>
        <v>#REF!</v>
      </c>
      <c r="V220" s="12" t="s">
        <v>28</v>
      </c>
      <c r="W220" s="22" t="s">
        <v>73</v>
      </c>
      <c r="X220" s="6">
        <f t="shared" si="16"/>
        <v>1</v>
      </c>
      <c r="Y220" s="22" t="s">
        <v>363</v>
      </c>
      <c r="Z220" s="22" t="s">
        <v>329</v>
      </c>
    </row>
    <row r="221" spans="1:26" ht="20.25" customHeight="1" x14ac:dyDescent="0.3">
      <c r="A221" s="26"/>
      <c r="B221" s="157">
        <v>72</v>
      </c>
      <c r="C221" s="102"/>
      <c r="D221" s="102"/>
      <c r="E221" s="233"/>
      <c r="F221" s="101"/>
      <c r="G221" s="234"/>
      <c r="H221" s="69"/>
      <c r="I221" s="69"/>
      <c r="J221" s="149">
        <f>SUM(J149:J220)</f>
        <v>216856500</v>
      </c>
      <c r="K221" s="103"/>
      <c r="L221" s="70"/>
      <c r="M221" s="70"/>
      <c r="N221" s="71"/>
      <c r="O221" s="71"/>
      <c r="P221" s="71"/>
      <c r="Q221" s="71"/>
      <c r="R221" s="71"/>
      <c r="S221" s="72"/>
      <c r="T221" s="97"/>
      <c r="U221" s="97"/>
      <c r="V221" s="73"/>
      <c r="W221" s="34"/>
      <c r="X221" s="235"/>
      <c r="Y221" s="34"/>
      <c r="Z221" s="34"/>
    </row>
    <row r="222" spans="1:26" ht="20.25" customHeight="1" x14ac:dyDescent="0.25">
      <c r="A222" s="9">
        <v>210</v>
      </c>
      <c r="B222" s="18">
        <v>1254</v>
      </c>
      <c r="C222" s="16">
        <v>45191</v>
      </c>
      <c r="D222" s="16">
        <v>45196</v>
      </c>
      <c r="E222" s="17">
        <v>45201</v>
      </c>
      <c r="F222" s="13" t="str">
        <f t="shared" si="15"/>
        <v>1254/2023</v>
      </c>
      <c r="G222" s="188">
        <f t="shared" si="14"/>
        <v>45201</v>
      </c>
      <c r="H222" s="18" t="s">
        <v>520</v>
      </c>
      <c r="I222" s="18">
        <v>7415079152</v>
      </c>
      <c r="J222" s="83">
        <v>20000000</v>
      </c>
      <c r="K222" s="46">
        <v>0.05</v>
      </c>
      <c r="L222" s="31" t="s">
        <v>35</v>
      </c>
      <c r="M222" s="31" t="s">
        <v>43</v>
      </c>
      <c r="N222" s="7" t="s">
        <v>66</v>
      </c>
      <c r="O222" s="7" t="s">
        <v>90</v>
      </c>
      <c r="P222" s="7" t="s">
        <v>117</v>
      </c>
      <c r="Q222" s="7" t="s">
        <v>25</v>
      </c>
      <c r="R222" s="7" t="s">
        <v>30</v>
      </c>
      <c r="S222" s="21" t="e">
        <f>РЕЕСТР!#REF!</f>
        <v>#REF!</v>
      </c>
      <c r="T222" s="166" t="e">
        <f>VLOOKUP(I222,РЕЕСТР!C200:K216,13,0)</f>
        <v>#N/A</v>
      </c>
      <c r="U222" s="32" t="e">
        <f>VLOOKUP(I222,РЕЕСТР!C151:H358,10,0)</f>
        <v>#REF!</v>
      </c>
      <c r="V222" s="12" t="s">
        <v>31</v>
      </c>
      <c r="W222" s="22" t="s">
        <v>73</v>
      </c>
      <c r="X222" s="6" t="b">
        <f t="shared" si="16"/>
        <v>0</v>
      </c>
      <c r="Y222" s="22" t="s">
        <v>363</v>
      </c>
      <c r="Z222" s="22" t="s">
        <v>329</v>
      </c>
    </row>
    <row r="223" spans="1:26" ht="20.25" customHeight="1" x14ac:dyDescent="0.25">
      <c r="A223" s="9">
        <v>211</v>
      </c>
      <c r="B223" s="18">
        <v>1255</v>
      </c>
      <c r="C223" s="16">
        <v>45190</v>
      </c>
      <c r="D223" s="16">
        <v>45194</v>
      </c>
      <c r="E223" s="17">
        <v>45201</v>
      </c>
      <c r="F223" s="13" t="str">
        <f t="shared" si="15"/>
        <v>1255/2023</v>
      </c>
      <c r="G223" s="188">
        <f t="shared" si="14"/>
        <v>45201</v>
      </c>
      <c r="H223" s="18" t="s">
        <v>519</v>
      </c>
      <c r="I223" s="81">
        <v>7452118145</v>
      </c>
      <c r="J223" s="83">
        <v>2000000</v>
      </c>
      <c r="K223" s="46">
        <v>7.4999999999999997E-2</v>
      </c>
      <c r="L223" s="31" t="s">
        <v>23</v>
      </c>
      <c r="M223" s="31" t="s">
        <v>52</v>
      </c>
      <c r="N223" s="7" t="s">
        <v>66</v>
      </c>
      <c r="O223" s="7"/>
      <c r="P223" s="7" t="s">
        <v>116</v>
      </c>
      <c r="Q223" s="7" t="s">
        <v>21</v>
      </c>
      <c r="R223" s="7" t="s">
        <v>30</v>
      </c>
      <c r="S223" s="21" t="e">
        <f>РЕЕСТР!#REF!</f>
        <v>#REF!</v>
      </c>
      <c r="T223" s="166" t="e">
        <f>VLOOKUP(I223,РЕЕСТР!C201:K216,13,0)</f>
        <v>#N/A</v>
      </c>
      <c r="U223" s="32" t="e">
        <f>VLOOKUP(I223,РЕЕСТР!C152:H359,10,0)</f>
        <v>#REF!</v>
      </c>
      <c r="V223" s="12" t="s">
        <v>26</v>
      </c>
      <c r="W223" s="22" t="s">
        <v>73</v>
      </c>
      <c r="X223" s="6">
        <f t="shared" si="16"/>
        <v>1</v>
      </c>
      <c r="Y223" s="22"/>
      <c r="Z223" s="22"/>
    </row>
    <row r="224" spans="1:26" ht="20.25" customHeight="1" x14ac:dyDescent="0.25">
      <c r="A224" s="9">
        <v>212</v>
      </c>
      <c r="B224" s="18">
        <v>1256</v>
      </c>
      <c r="C224" s="16">
        <v>45196</v>
      </c>
      <c r="D224" s="16">
        <v>45197</v>
      </c>
      <c r="E224" s="17">
        <v>45203</v>
      </c>
      <c r="F224" s="13" t="str">
        <f t="shared" si="15"/>
        <v>1256/2023</v>
      </c>
      <c r="G224" s="188">
        <f t="shared" si="14"/>
        <v>45203</v>
      </c>
      <c r="H224" s="18" t="s">
        <v>478</v>
      </c>
      <c r="I224" s="82" t="s">
        <v>521</v>
      </c>
      <c r="J224" s="83">
        <v>1000000</v>
      </c>
      <c r="K224" s="46">
        <v>6.5000000000000002E-2</v>
      </c>
      <c r="L224" s="31" t="s">
        <v>23</v>
      </c>
      <c r="M224" s="31" t="s">
        <v>43</v>
      </c>
      <c r="N224" s="7" t="s">
        <v>66</v>
      </c>
      <c r="O224" s="7"/>
      <c r="P224" s="7" t="s">
        <v>116</v>
      </c>
      <c r="Q224" s="7" t="s">
        <v>21</v>
      </c>
      <c r="R224" s="7" t="s">
        <v>30</v>
      </c>
      <c r="S224" s="21" t="e">
        <f>РЕЕСТР!#REF!</f>
        <v>#REF!</v>
      </c>
      <c r="T224" s="166" t="e">
        <f>VLOOKUP(I224,РЕЕСТР!C202:K216,13,0)</f>
        <v>#N/A</v>
      </c>
      <c r="U224" s="32" t="e">
        <f>VLOOKUP(I224,РЕЕСТР!C153:H360,10,0)</f>
        <v>#REF!</v>
      </c>
      <c r="V224" s="12" t="s">
        <v>31</v>
      </c>
      <c r="W224" s="22" t="s">
        <v>73</v>
      </c>
      <c r="X224" s="6">
        <f t="shared" si="16"/>
        <v>1</v>
      </c>
      <c r="Y224" s="22" t="s">
        <v>365</v>
      </c>
      <c r="Z224" s="22" t="s">
        <v>329</v>
      </c>
    </row>
    <row r="225" spans="1:26" ht="20.25" customHeight="1" x14ac:dyDescent="0.25">
      <c r="A225" s="9">
        <v>213</v>
      </c>
      <c r="B225" s="18">
        <v>1257</v>
      </c>
      <c r="C225" s="16">
        <v>45201</v>
      </c>
      <c r="D225" s="16">
        <v>45202</v>
      </c>
      <c r="E225" s="17">
        <v>45204</v>
      </c>
      <c r="F225" s="13" t="str">
        <f t="shared" si="15"/>
        <v>1257/2023</v>
      </c>
      <c r="G225" s="188">
        <f t="shared" si="14"/>
        <v>45204</v>
      </c>
      <c r="H225" s="18" t="s">
        <v>522</v>
      </c>
      <c r="I225" s="22">
        <v>7451292119</v>
      </c>
      <c r="J225" s="83">
        <v>5000000</v>
      </c>
      <c r="K225" s="46">
        <v>7.4999999999999997E-2</v>
      </c>
      <c r="L225" s="31" t="s">
        <v>23</v>
      </c>
      <c r="M225" s="31" t="s">
        <v>52</v>
      </c>
      <c r="N225" s="7" t="s">
        <v>66</v>
      </c>
      <c r="O225" s="7"/>
      <c r="P225" s="7" t="s">
        <v>116</v>
      </c>
      <c r="Q225" s="7" t="s">
        <v>25</v>
      </c>
      <c r="R225" s="7" t="s">
        <v>53</v>
      </c>
      <c r="S225" s="21" t="e">
        <f>РЕЕСТР!#REF!</f>
        <v>#REF!</v>
      </c>
      <c r="T225" s="166" t="e">
        <f>VLOOKUP(I225,РЕЕСТР!C203:K216,13,0)</f>
        <v>#N/A</v>
      </c>
      <c r="U225" s="32" t="e">
        <f>VLOOKUP(I225,РЕЕСТР!C154:H361,10,0)</f>
        <v>#REF!</v>
      </c>
      <c r="V225" s="12" t="s">
        <v>29</v>
      </c>
      <c r="W225" s="22" t="s">
        <v>73</v>
      </c>
      <c r="X225" s="6">
        <f t="shared" si="16"/>
        <v>1</v>
      </c>
      <c r="Y225" s="22" t="s">
        <v>363</v>
      </c>
      <c r="Z225" s="22" t="s">
        <v>366</v>
      </c>
    </row>
    <row r="226" spans="1:26" ht="20.25" customHeight="1" x14ac:dyDescent="0.25">
      <c r="A226" s="9">
        <v>214</v>
      </c>
      <c r="B226" s="18">
        <v>1258</v>
      </c>
      <c r="C226" s="16">
        <v>45201</v>
      </c>
      <c r="D226" s="16">
        <v>45203</v>
      </c>
      <c r="E226" s="17">
        <v>45204</v>
      </c>
      <c r="F226" s="13" t="str">
        <f t="shared" si="15"/>
        <v>1258/2023</v>
      </c>
      <c r="G226" s="188">
        <f t="shared" si="14"/>
        <v>45204</v>
      </c>
      <c r="H226" s="18" t="s">
        <v>524</v>
      </c>
      <c r="I226" s="22">
        <v>7447284838</v>
      </c>
      <c r="J226" s="83">
        <v>2400000</v>
      </c>
      <c r="K226" s="46">
        <v>7.4999999999999997E-2</v>
      </c>
      <c r="L226" s="31" t="s">
        <v>23</v>
      </c>
      <c r="M226" s="31" t="s">
        <v>52</v>
      </c>
      <c r="N226" s="7" t="s">
        <v>66</v>
      </c>
      <c r="O226" s="7"/>
      <c r="P226" s="7" t="s">
        <v>116</v>
      </c>
      <c r="Q226" s="7" t="s">
        <v>25</v>
      </c>
      <c r="R226" s="7" t="s">
        <v>53</v>
      </c>
      <c r="S226" s="21" t="e">
        <f>РЕЕСТР!#REF!</f>
        <v>#REF!</v>
      </c>
      <c r="T226" s="166" t="e">
        <f>VLOOKUP(I226,РЕЕСТР!C204:K216,13,0)</f>
        <v>#N/A</v>
      </c>
      <c r="U226" s="32" t="e">
        <f>VLOOKUP(I226,РЕЕСТР!C155:H362,10,0)</f>
        <v>#REF!</v>
      </c>
      <c r="V226" s="12" t="s">
        <v>26</v>
      </c>
      <c r="W226" s="22" t="s">
        <v>73</v>
      </c>
      <c r="X226" s="6">
        <f t="shared" si="16"/>
        <v>1</v>
      </c>
      <c r="Y226" s="22"/>
      <c r="Z226" s="22"/>
    </row>
    <row r="227" spans="1:26" ht="20.25" customHeight="1" x14ac:dyDescent="0.25">
      <c r="A227" s="9">
        <v>215</v>
      </c>
      <c r="B227" s="18">
        <v>1259</v>
      </c>
      <c r="C227" s="16">
        <v>45202</v>
      </c>
      <c r="D227" s="16">
        <v>45203</v>
      </c>
      <c r="E227" s="17">
        <v>45204</v>
      </c>
      <c r="F227" s="13" t="str">
        <f t="shared" si="15"/>
        <v>1259/2023</v>
      </c>
      <c r="G227" s="188">
        <f t="shared" si="14"/>
        <v>45204</v>
      </c>
      <c r="H227" s="18" t="s">
        <v>517</v>
      </c>
      <c r="I227" s="82" t="s">
        <v>525</v>
      </c>
      <c r="J227" s="83">
        <v>2600000</v>
      </c>
      <c r="K227" s="46">
        <v>7.4999999999999997E-2</v>
      </c>
      <c r="L227" s="31" t="s">
        <v>23</v>
      </c>
      <c r="M227" s="31" t="s">
        <v>52</v>
      </c>
      <c r="N227" s="7" t="s">
        <v>66</v>
      </c>
      <c r="O227" s="7"/>
      <c r="P227" s="7" t="s">
        <v>116</v>
      </c>
      <c r="Q227" s="7" t="s">
        <v>25</v>
      </c>
      <c r="R227" s="7" t="s">
        <v>53</v>
      </c>
      <c r="S227" s="21" t="e">
        <f>РЕЕСТР!#REF!</f>
        <v>#REF!</v>
      </c>
      <c r="T227" s="166" t="e">
        <f>VLOOKUP(I227,РЕЕСТР!C205:K216,13,0)</f>
        <v>#N/A</v>
      </c>
      <c r="U227" s="32" t="e">
        <f>VLOOKUP(I227,РЕЕСТР!C156:H363,10,0)</f>
        <v>#REF!</v>
      </c>
      <c r="V227" s="12" t="s">
        <v>26</v>
      </c>
      <c r="W227" s="22" t="s">
        <v>73</v>
      </c>
      <c r="X227" s="6">
        <f t="shared" si="16"/>
        <v>1</v>
      </c>
    </row>
    <row r="228" spans="1:26" ht="20.25" customHeight="1" x14ac:dyDescent="0.25">
      <c r="A228" s="9">
        <v>216</v>
      </c>
      <c r="B228" s="18">
        <v>1260</v>
      </c>
      <c r="C228" s="16">
        <v>45198</v>
      </c>
      <c r="D228" s="16">
        <v>45202</v>
      </c>
      <c r="E228" s="17">
        <v>45204</v>
      </c>
      <c r="F228" s="13" t="str">
        <f t="shared" ref="F228:F245" si="17">CONCATENATE(B228,"/2023")</f>
        <v>1260/2023</v>
      </c>
      <c r="G228" s="188">
        <f t="shared" ref="G228:G245" si="18">E228</f>
        <v>45204</v>
      </c>
      <c r="H228" s="18" t="s">
        <v>436</v>
      </c>
      <c r="I228" s="82">
        <v>7455026894</v>
      </c>
      <c r="J228" s="83">
        <v>5000000</v>
      </c>
      <c r="K228" s="46">
        <v>4.2500000000000003E-2</v>
      </c>
      <c r="L228" s="31" t="s">
        <v>23</v>
      </c>
      <c r="M228" s="31" t="s">
        <v>43</v>
      </c>
      <c r="N228" s="7" t="s">
        <v>66</v>
      </c>
      <c r="O228" s="7"/>
      <c r="P228" s="7" t="s">
        <v>116</v>
      </c>
      <c r="Q228" s="7" t="s">
        <v>25</v>
      </c>
      <c r="R228" s="7" t="s">
        <v>53</v>
      </c>
      <c r="S228" s="21" t="e">
        <f>РЕЕСТР!#REF!</f>
        <v>#REF!</v>
      </c>
      <c r="T228" s="166" t="e">
        <f>VLOOKUP(I228,РЕЕСТР!C206:K216,13,0)</f>
        <v>#N/A</v>
      </c>
      <c r="U228" s="32" t="e">
        <f>VLOOKUP(I228,РЕЕСТР!C157:H364,10,0)</f>
        <v>#REF!</v>
      </c>
      <c r="V228" s="12" t="s">
        <v>31</v>
      </c>
      <c r="W228" s="22" t="s">
        <v>73</v>
      </c>
      <c r="X228" s="6">
        <f t="shared" si="16"/>
        <v>1</v>
      </c>
      <c r="Y228" s="6" t="s">
        <v>365</v>
      </c>
      <c r="Z228" s="6" t="s">
        <v>329</v>
      </c>
    </row>
    <row r="229" spans="1:26" ht="20.25" customHeight="1" x14ac:dyDescent="0.25">
      <c r="A229" s="9">
        <v>217</v>
      </c>
      <c r="B229" s="18">
        <v>1261</v>
      </c>
      <c r="C229" s="16">
        <v>45203</v>
      </c>
      <c r="D229" s="16">
        <v>45204</v>
      </c>
      <c r="E229" s="17">
        <v>45205</v>
      </c>
      <c r="F229" s="13" t="str">
        <f t="shared" si="17"/>
        <v>1261/2023</v>
      </c>
      <c r="G229" s="188">
        <f t="shared" si="18"/>
        <v>45205</v>
      </c>
      <c r="H229" s="18" t="s">
        <v>518</v>
      </c>
      <c r="I229" s="82" t="s">
        <v>528</v>
      </c>
      <c r="J229" s="83">
        <v>3000000</v>
      </c>
      <c r="K229" s="46">
        <v>6.5000000000000002E-2</v>
      </c>
      <c r="L229" s="31" t="s">
        <v>23</v>
      </c>
      <c r="M229" s="31" t="s">
        <v>43</v>
      </c>
      <c r="N229" s="7" t="s">
        <v>66</v>
      </c>
      <c r="O229" s="7"/>
      <c r="P229" s="7" t="s">
        <v>116</v>
      </c>
      <c r="Q229" s="7" t="s">
        <v>25</v>
      </c>
      <c r="R229" s="7" t="s">
        <v>53</v>
      </c>
      <c r="S229" s="21" t="e">
        <f>РЕЕСТР!#REF!</f>
        <v>#REF!</v>
      </c>
      <c r="T229" s="166" t="e">
        <f>VLOOKUP(I229,РЕЕСТР!C207:K216,13,0)</f>
        <v>#N/A</v>
      </c>
      <c r="U229" s="32" t="e">
        <f>VLOOKUP(I229,РЕЕСТР!C158:H365,10,0)</f>
        <v>#REF!</v>
      </c>
      <c r="V229" s="12" t="s">
        <v>26</v>
      </c>
      <c r="W229" s="22" t="s">
        <v>73</v>
      </c>
      <c r="X229" s="6">
        <f t="shared" si="16"/>
        <v>1</v>
      </c>
    </row>
    <row r="230" spans="1:26" ht="20.25" customHeight="1" x14ac:dyDescent="0.25">
      <c r="A230" s="9">
        <v>218</v>
      </c>
      <c r="B230" s="18">
        <v>1262</v>
      </c>
      <c r="C230" s="16">
        <v>45188</v>
      </c>
      <c r="D230" s="16">
        <v>45195</v>
      </c>
      <c r="E230" s="17">
        <v>45208</v>
      </c>
      <c r="F230" s="13" t="str">
        <f t="shared" si="17"/>
        <v>1262/2023</v>
      </c>
      <c r="G230" s="188">
        <f t="shared" si="18"/>
        <v>45208</v>
      </c>
      <c r="H230" s="18" t="s">
        <v>455</v>
      </c>
      <c r="I230" s="22">
        <v>7415038685</v>
      </c>
      <c r="J230" s="83">
        <v>15000000</v>
      </c>
      <c r="K230" s="46">
        <v>0.05</v>
      </c>
      <c r="L230" s="31" t="s">
        <v>35</v>
      </c>
      <c r="M230" s="31" t="s">
        <v>43</v>
      </c>
      <c r="N230" s="7" t="s">
        <v>66</v>
      </c>
      <c r="O230" s="7" t="s">
        <v>90</v>
      </c>
      <c r="P230" s="7" t="s">
        <v>117</v>
      </c>
      <c r="Q230" s="7" t="s">
        <v>25</v>
      </c>
      <c r="R230" s="7" t="s">
        <v>53</v>
      </c>
      <c r="S230" s="21" t="e">
        <f>РЕЕСТР!#REF!</f>
        <v>#REF!</v>
      </c>
      <c r="T230" s="166" t="e">
        <f>VLOOKUP(I230,РЕЕСТР!C208:K216,13,0)</f>
        <v>#N/A</v>
      </c>
      <c r="U230" s="32" t="e">
        <f>VLOOKUP(I230,РЕЕСТР!C159:H366,10,0)</f>
        <v>#REF!</v>
      </c>
      <c r="V230" s="12" t="s">
        <v>29</v>
      </c>
      <c r="W230" s="22" t="s">
        <v>73</v>
      </c>
      <c r="X230" s="6" t="b">
        <f t="shared" si="16"/>
        <v>0</v>
      </c>
    </row>
    <row r="231" spans="1:26" ht="20.25" customHeight="1" x14ac:dyDescent="0.25">
      <c r="A231" s="9">
        <v>219</v>
      </c>
      <c r="B231" s="18">
        <v>1263</v>
      </c>
      <c r="C231" s="16">
        <v>45204</v>
      </c>
      <c r="D231" s="16">
        <v>45208</v>
      </c>
      <c r="E231" s="17">
        <v>45209</v>
      </c>
      <c r="F231" s="13" t="str">
        <f t="shared" si="17"/>
        <v>1263/2023</v>
      </c>
      <c r="G231" s="188">
        <f t="shared" si="18"/>
        <v>45209</v>
      </c>
      <c r="H231" s="18" t="s">
        <v>526</v>
      </c>
      <c r="I231" s="236">
        <v>741502157121</v>
      </c>
      <c r="J231" s="83">
        <v>1500000</v>
      </c>
      <c r="K231" s="46">
        <v>3.2500000000000001E-2</v>
      </c>
      <c r="L231" s="31" t="s">
        <v>23</v>
      </c>
      <c r="M231" s="31" t="s">
        <v>43</v>
      </c>
      <c r="N231" s="7" t="s">
        <v>66</v>
      </c>
      <c r="O231" s="7"/>
      <c r="P231" s="7" t="s">
        <v>116</v>
      </c>
      <c r="Q231" s="7" t="s">
        <v>25</v>
      </c>
      <c r="R231" s="7" t="s">
        <v>53</v>
      </c>
      <c r="S231" s="21" t="e">
        <f>РЕЕСТР!#REF!</f>
        <v>#REF!</v>
      </c>
      <c r="T231" s="166" t="e">
        <f>VLOOKUP(I231,РЕЕСТР!C209:K216,13,0)</f>
        <v>#N/A</v>
      </c>
      <c r="U231" s="32" t="e">
        <f>VLOOKUP(I231,РЕЕСТР!C160:H367,10,0)</f>
        <v>#REF!</v>
      </c>
      <c r="V231" s="12" t="s">
        <v>29</v>
      </c>
      <c r="W231" s="22" t="s">
        <v>73</v>
      </c>
      <c r="X231" s="6">
        <f t="shared" si="16"/>
        <v>1</v>
      </c>
    </row>
    <row r="232" spans="1:26" ht="20.25" customHeight="1" x14ac:dyDescent="0.25">
      <c r="A232" s="9">
        <v>220</v>
      </c>
      <c r="B232" s="18">
        <v>1264</v>
      </c>
      <c r="C232" s="16">
        <v>45197</v>
      </c>
      <c r="D232" s="16">
        <v>45202</v>
      </c>
      <c r="E232" s="17">
        <v>45210</v>
      </c>
      <c r="F232" s="13" t="str">
        <f t="shared" si="17"/>
        <v>1264/2023</v>
      </c>
      <c r="G232" s="188">
        <f t="shared" si="18"/>
        <v>45210</v>
      </c>
      <c r="H232" s="18" t="s">
        <v>487</v>
      </c>
      <c r="I232" s="22">
        <v>7451463100</v>
      </c>
      <c r="J232" s="83">
        <v>1700000</v>
      </c>
      <c r="K232" s="46">
        <v>4.2500000000000003E-2</v>
      </c>
      <c r="L232" s="31" t="s">
        <v>23</v>
      </c>
      <c r="M232" s="31" t="s">
        <v>43</v>
      </c>
      <c r="N232" s="7" t="s">
        <v>80</v>
      </c>
      <c r="O232" s="7" t="s">
        <v>231</v>
      </c>
      <c r="P232" s="7" t="s">
        <v>116</v>
      </c>
      <c r="Q232" s="7" t="s">
        <v>21</v>
      </c>
      <c r="R232" s="7" t="s">
        <v>30</v>
      </c>
      <c r="S232" s="21" t="e">
        <f>РЕЕСТР!#REF!</f>
        <v>#REF!</v>
      </c>
      <c r="T232" s="166" t="e">
        <f>VLOOKUP(I232,РЕЕСТР!C210:K216,13,0)</f>
        <v>#N/A</v>
      </c>
      <c r="U232" s="32" t="e">
        <f>VLOOKUP(I232,РЕЕСТР!C161:H368,10,0)</f>
        <v>#REF!</v>
      </c>
      <c r="V232" s="12" t="s">
        <v>27</v>
      </c>
      <c r="W232" s="22" t="s">
        <v>73</v>
      </c>
      <c r="X232" s="6">
        <f t="shared" si="16"/>
        <v>1</v>
      </c>
      <c r="Y232" s="6" t="s">
        <v>365</v>
      </c>
      <c r="Z232" s="6" t="s">
        <v>366</v>
      </c>
    </row>
    <row r="233" spans="1:26" ht="20.25" customHeight="1" x14ac:dyDescent="0.25">
      <c r="A233" s="9">
        <v>221</v>
      </c>
      <c r="B233" s="18">
        <v>1265</v>
      </c>
      <c r="C233" s="16">
        <v>45183</v>
      </c>
      <c r="D233" s="16">
        <v>45184</v>
      </c>
      <c r="E233" s="17">
        <v>45211</v>
      </c>
      <c r="F233" s="13" t="str">
        <f t="shared" si="17"/>
        <v>1265/2023</v>
      </c>
      <c r="G233" s="188">
        <f t="shared" si="18"/>
        <v>45211</v>
      </c>
      <c r="H233" s="18" t="s">
        <v>296</v>
      </c>
      <c r="I233" s="22">
        <v>7452160620</v>
      </c>
      <c r="J233" s="83">
        <v>900000</v>
      </c>
      <c r="K233" s="46">
        <v>4.2500000000000003E-2</v>
      </c>
      <c r="L233" s="31" t="s">
        <v>23</v>
      </c>
      <c r="M233" s="31" t="s">
        <v>43</v>
      </c>
      <c r="N233" s="7" t="s">
        <v>80</v>
      </c>
      <c r="O233" s="7"/>
      <c r="P233" s="7" t="s">
        <v>116</v>
      </c>
      <c r="Q233" s="7" t="s">
        <v>21</v>
      </c>
      <c r="R233" s="7" t="s">
        <v>53</v>
      </c>
      <c r="S233" s="21" t="e">
        <f>РЕЕСТР!#REF!</f>
        <v>#REF!</v>
      </c>
      <c r="T233" s="166" t="e">
        <f>VLOOKUP(I233,РЕЕСТР!C211:K216,13,0)</f>
        <v>#N/A</v>
      </c>
      <c r="U233" s="32" t="e">
        <f>VLOOKUP(I233,РЕЕСТР!C162:H369,10,0)</f>
        <v>#REF!</v>
      </c>
      <c r="V233" s="12" t="s">
        <v>26</v>
      </c>
      <c r="W233" s="22" t="s">
        <v>73</v>
      </c>
      <c r="X233" s="6">
        <f t="shared" si="16"/>
        <v>1</v>
      </c>
    </row>
    <row r="234" spans="1:26" ht="20.25" customHeight="1" x14ac:dyDescent="0.25">
      <c r="A234" s="9">
        <v>222</v>
      </c>
      <c r="B234" s="18">
        <v>1266</v>
      </c>
      <c r="C234" s="16">
        <v>45209</v>
      </c>
      <c r="D234" s="16">
        <v>45210</v>
      </c>
      <c r="E234" s="17">
        <v>45211</v>
      </c>
      <c r="F234" s="13" t="str">
        <f t="shared" si="17"/>
        <v>1266/2023</v>
      </c>
      <c r="G234" s="188">
        <f t="shared" si="18"/>
        <v>45211</v>
      </c>
      <c r="H234" s="18" t="s">
        <v>523</v>
      </c>
      <c r="I234" s="82" t="s">
        <v>527</v>
      </c>
      <c r="J234" s="83">
        <v>100000</v>
      </c>
      <c r="K234" s="46">
        <v>0.05</v>
      </c>
      <c r="L234" s="31" t="s">
        <v>23</v>
      </c>
      <c r="M234" s="31" t="s">
        <v>43</v>
      </c>
      <c r="N234" s="7" t="s">
        <v>65</v>
      </c>
      <c r="O234" s="7" t="s">
        <v>345</v>
      </c>
      <c r="P234" s="7" t="s">
        <v>116</v>
      </c>
      <c r="Q234" s="7" t="s">
        <v>21</v>
      </c>
      <c r="R234" s="7" t="s">
        <v>30</v>
      </c>
      <c r="S234" s="21" t="e">
        <f>РЕЕСТР!#REF!</f>
        <v>#REF!</v>
      </c>
      <c r="T234" s="166" t="e">
        <f>VLOOKUP(I234,РЕЕСТР!C212:K216,13,0)</f>
        <v>#N/A</v>
      </c>
      <c r="U234" s="32" t="e">
        <f>VLOOKUP(I234,РЕЕСТР!C163:H370,10,0)</f>
        <v>#REF!</v>
      </c>
      <c r="V234" s="12" t="s">
        <v>26</v>
      </c>
      <c r="W234" s="22" t="s">
        <v>73</v>
      </c>
      <c r="X234" s="6">
        <f t="shared" si="16"/>
        <v>1</v>
      </c>
    </row>
    <row r="235" spans="1:26" ht="20.25" customHeight="1" x14ac:dyDescent="0.25">
      <c r="A235" s="9">
        <v>223</v>
      </c>
      <c r="B235" s="18">
        <v>1267</v>
      </c>
      <c r="C235" s="16">
        <v>45190</v>
      </c>
      <c r="D235" s="16">
        <v>45195</v>
      </c>
      <c r="E235" s="17">
        <v>45216</v>
      </c>
      <c r="F235" s="13" t="str">
        <f t="shared" si="17"/>
        <v>1267/2023</v>
      </c>
      <c r="G235" s="188">
        <f t="shared" si="18"/>
        <v>45216</v>
      </c>
      <c r="H235" s="67" t="s">
        <v>530</v>
      </c>
      <c r="I235" s="82" t="s">
        <v>531</v>
      </c>
      <c r="J235" s="83">
        <v>1950000</v>
      </c>
      <c r="K235" s="46">
        <v>4.2500000000000003E-2</v>
      </c>
      <c r="L235" s="31" t="s">
        <v>23</v>
      </c>
      <c r="M235" s="31" t="s">
        <v>43</v>
      </c>
      <c r="N235" s="7" t="s">
        <v>66</v>
      </c>
      <c r="O235" s="7"/>
      <c r="P235" s="7" t="s">
        <v>116</v>
      </c>
      <c r="Q235" s="7" t="s">
        <v>21</v>
      </c>
      <c r="R235" s="7" t="s">
        <v>30</v>
      </c>
      <c r="S235" s="21" t="e">
        <f>РЕЕСТР!#REF!</f>
        <v>#REF!</v>
      </c>
      <c r="T235" s="166" t="e">
        <f>VLOOKUP(I235,РЕЕСТР!C213:K216,13,0)</f>
        <v>#N/A</v>
      </c>
      <c r="U235" s="32" t="e">
        <f>VLOOKUP(I235,РЕЕСТР!C164:H371,10,0)</f>
        <v>#REF!</v>
      </c>
      <c r="V235" s="12" t="s">
        <v>120</v>
      </c>
      <c r="W235" s="22" t="s">
        <v>73</v>
      </c>
      <c r="X235" s="6">
        <f t="shared" si="16"/>
        <v>1</v>
      </c>
      <c r="Y235" s="6" t="s">
        <v>365</v>
      </c>
      <c r="Z235" s="6" t="s">
        <v>366</v>
      </c>
    </row>
    <row r="236" spans="1:26" ht="20.25" customHeight="1" x14ac:dyDescent="0.25">
      <c r="A236" s="9">
        <v>224</v>
      </c>
      <c r="B236" s="18">
        <v>1268</v>
      </c>
      <c r="C236" s="16">
        <v>45190</v>
      </c>
      <c r="D236" s="16">
        <v>45195</v>
      </c>
      <c r="E236" s="17">
        <v>45216</v>
      </c>
      <c r="F236" s="13" t="str">
        <f t="shared" si="17"/>
        <v>1268/2023</v>
      </c>
      <c r="G236" s="188">
        <f t="shared" si="18"/>
        <v>45216</v>
      </c>
      <c r="H236" s="67" t="s">
        <v>530</v>
      </c>
      <c r="I236" s="82" t="s">
        <v>531</v>
      </c>
      <c r="J236" s="83">
        <v>2050000</v>
      </c>
      <c r="K236" s="46">
        <v>4.2500000000000003E-2</v>
      </c>
      <c r="L236" s="31" t="s">
        <v>23</v>
      </c>
      <c r="M236" s="31" t="s">
        <v>43</v>
      </c>
      <c r="N236" s="7" t="s">
        <v>66</v>
      </c>
      <c r="O236" s="7"/>
      <c r="P236" s="7" t="s">
        <v>116</v>
      </c>
      <c r="Q236" s="7" t="s">
        <v>21</v>
      </c>
      <c r="R236" s="7" t="s">
        <v>30</v>
      </c>
      <c r="S236" s="21" t="e">
        <f>РЕЕСТР!#REF!</f>
        <v>#REF!</v>
      </c>
      <c r="T236" s="166" t="e">
        <f>VLOOKUP(I236,РЕЕСТР!C214:K216,13,0)</f>
        <v>#N/A</v>
      </c>
      <c r="U236" s="32" t="e">
        <f>VLOOKUP(I236,РЕЕСТР!C165:H372,10,0)</f>
        <v>#REF!</v>
      </c>
      <c r="V236" s="12" t="s">
        <v>120</v>
      </c>
      <c r="W236" s="22" t="s">
        <v>73</v>
      </c>
      <c r="X236" s="6">
        <f t="shared" si="16"/>
        <v>1</v>
      </c>
      <c r="Y236" s="6" t="s">
        <v>365</v>
      </c>
      <c r="Z236" s="6" t="s">
        <v>366</v>
      </c>
    </row>
    <row r="237" spans="1:26" ht="20.25" customHeight="1" x14ac:dyDescent="0.25">
      <c r="A237" s="9">
        <v>225</v>
      </c>
      <c r="B237" s="18">
        <v>1269</v>
      </c>
      <c r="C237" s="16">
        <v>45202</v>
      </c>
      <c r="D237" s="16">
        <v>45205</v>
      </c>
      <c r="E237" s="17">
        <v>45216</v>
      </c>
      <c r="F237" s="13" t="str">
        <f t="shared" si="17"/>
        <v>1269/2023</v>
      </c>
      <c r="G237" s="188">
        <f t="shared" si="18"/>
        <v>45216</v>
      </c>
      <c r="H237" s="18" t="s">
        <v>488</v>
      </c>
      <c r="I237" s="82" t="s">
        <v>529</v>
      </c>
      <c r="J237" s="83">
        <v>150000</v>
      </c>
      <c r="K237" s="46">
        <v>4.2500000000000003E-2</v>
      </c>
      <c r="L237" s="31" t="s">
        <v>23</v>
      </c>
      <c r="M237" s="31" t="s">
        <v>43</v>
      </c>
      <c r="N237" s="7" t="s">
        <v>80</v>
      </c>
      <c r="O237" s="7"/>
      <c r="P237" s="7" t="s">
        <v>116</v>
      </c>
      <c r="Q237" s="7" t="s">
        <v>21</v>
      </c>
      <c r="R237" s="7" t="s">
        <v>30</v>
      </c>
      <c r="S237" s="21" t="e">
        <f>РЕЕСТР!#REF!</f>
        <v>#REF!</v>
      </c>
      <c r="T237" s="166" t="e">
        <f>VLOOKUP(I237,РЕЕСТР!C215:K216,13,0)</f>
        <v>#N/A</v>
      </c>
      <c r="U237" s="32" t="e">
        <f>VLOOKUP(I237,РЕЕСТР!C166:H373,10,0)</f>
        <v>#REF!</v>
      </c>
      <c r="V237" s="12" t="s">
        <v>27</v>
      </c>
      <c r="W237" s="22" t="s">
        <v>73</v>
      </c>
      <c r="X237" s="6">
        <f t="shared" si="16"/>
        <v>1</v>
      </c>
      <c r="Y237" s="6" t="s">
        <v>365</v>
      </c>
      <c r="Z237" s="6" t="s">
        <v>420</v>
      </c>
    </row>
    <row r="238" spans="1:26" s="52" customFormat="1" ht="20.25" customHeight="1" x14ac:dyDescent="0.25">
      <c r="A238" s="238">
        <v>226</v>
      </c>
      <c r="B238" s="239">
        <v>1270</v>
      </c>
      <c r="C238" s="240">
        <v>45203</v>
      </c>
      <c r="D238" s="240">
        <v>45205</v>
      </c>
      <c r="E238" s="240">
        <v>45217</v>
      </c>
      <c r="F238" s="241" t="str">
        <f t="shared" si="17"/>
        <v>1270/2023</v>
      </c>
      <c r="G238" s="169">
        <f t="shared" si="18"/>
        <v>45217</v>
      </c>
      <c r="H238" s="239" t="s">
        <v>460</v>
      </c>
      <c r="I238" s="242" t="s">
        <v>532</v>
      </c>
      <c r="J238" s="243"/>
      <c r="K238" s="244">
        <v>4.2500000000000003E-2</v>
      </c>
      <c r="L238" s="245" t="s">
        <v>23</v>
      </c>
      <c r="M238" s="245" t="s">
        <v>43</v>
      </c>
      <c r="N238" s="246" t="s">
        <v>80</v>
      </c>
      <c r="O238" s="246" t="s">
        <v>231</v>
      </c>
      <c r="P238" s="246" t="s">
        <v>116</v>
      </c>
      <c r="Q238" s="246" t="s">
        <v>21</v>
      </c>
      <c r="R238" s="246" t="s">
        <v>30</v>
      </c>
      <c r="S238" s="247" t="e">
        <f>РЕЕСТР!#REF!</f>
        <v>#REF!</v>
      </c>
      <c r="T238" s="248" t="e">
        <f>VLOOKUP(I238,РЕЕСТР!C216:K216,13,0)</f>
        <v>#N/A</v>
      </c>
      <c r="U238" s="248" t="e">
        <f>VLOOKUP('регистрация выд заявок'!I238,РЕЕСТР!C217:H441,10,0)</f>
        <v>#REF!</v>
      </c>
      <c r="V238" s="249" t="s">
        <v>28</v>
      </c>
      <c r="W238" s="250"/>
      <c r="X238" s="251"/>
      <c r="Y238" s="251"/>
      <c r="Z238" s="251"/>
    </row>
    <row r="239" spans="1:26" ht="20.25" customHeight="1" x14ac:dyDescent="0.25">
      <c r="A239" s="9">
        <v>227</v>
      </c>
      <c r="B239" s="18"/>
      <c r="C239" s="16"/>
      <c r="D239" s="16"/>
      <c r="E239" s="51"/>
      <c r="F239" s="13" t="str">
        <f t="shared" si="17"/>
        <v>/2023</v>
      </c>
      <c r="G239" s="188">
        <f t="shared" si="18"/>
        <v>0</v>
      </c>
      <c r="H239" s="18"/>
      <c r="I239" s="82"/>
      <c r="J239" s="83"/>
      <c r="K239" s="46"/>
      <c r="L239" s="31"/>
      <c r="M239" s="31"/>
      <c r="N239" s="7"/>
      <c r="O239" s="7"/>
      <c r="P239" s="7"/>
      <c r="Q239" s="7"/>
      <c r="R239" s="7"/>
      <c r="S239" s="21" t="e">
        <f>РЕЕСТР!#REF!</f>
        <v>#REF!</v>
      </c>
      <c r="T239" s="166" t="e">
        <f>VLOOKUP(I239,РЕЕСТР!#REF!,13,0)</f>
        <v>#REF!</v>
      </c>
      <c r="U239" s="32" t="e">
        <f>VLOOKUP('регистрация выд заявок'!I239,РЕЕСТР!C217:H442,10,0)</f>
        <v>#N/A</v>
      </c>
      <c r="V239" s="12"/>
      <c r="W239" s="22"/>
    </row>
    <row r="240" spans="1:26" ht="20.25" customHeight="1" x14ac:dyDescent="0.25">
      <c r="A240" s="9">
        <v>228</v>
      </c>
      <c r="B240" s="18"/>
      <c r="C240" s="16"/>
      <c r="D240" s="16"/>
      <c r="E240" s="51"/>
      <c r="F240" s="13" t="str">
        <f t="shared" si="17"/>
        <v>/2023</v>
      </c>
      <c r="G240" s="188">
        <f t="shared" si="18"/>
        <v>0</v>
      </c>
      <c r="H240" s="18"/>
      <c r="I240" s="82"/>
      <c r="J240" s="83"/>
      <c r="K240" s="46"/>
      <c r="L240" s="31"/>
      <c r="M240" s="31"/>
      <c r="N240" s="7"/>
      <c r="O240" s="7"/>
      <c r="P240" s="7"/>
      <c r="Q240" s="7"/>
      <c r="R240" s="7"/>
      <c r="S240" s="21" t="e">
        <f>РЕЕСТР!#REF!</f>
        <v>#REF!</v>
      </c>
      <c r="T240" s="166" t="e">
        <f>VLOOKUP(I240,РЕЕСТР!#REF!,13,0)</f>
        <v>#REF!</v>
      </c>
      <c r="U240" s="32" t="e">
        <f>VLOOKUP('регистрация выд заявок'!I240,РЕЕСТР!C217:H443,10,0)</f>
        <v>#N/A</v>
      </c>
      <c r="V240" s="12"/>
      <c r="W240" s="22"/>
    </row>
    <row r="241" spans="1:24" ht="20.25" customHeight="1" x14ac:dyDescent="0.25">
      <c r="A241" s="9">
        <v>229</v>
      </c>
      <c r="B241" s="18"/>
      <c r="C241" s="16"/>
      <c r="D241" s="16"/>
      <c r="E241" s="51"/>
      <c r="F241" s="13" t="str">
        <f t="shared" si="17"/>
        <v>/2023</v>
      </c>
      <c r="G241" s="188">
        <f t="shared" si="18"/>
        <v>0</v>
      </c>
      <c r="H241" s="18"/>
      <c r="I241" s="82"/>
      <c r="J241" s="83"/>
      <c r="K241" s="46"/>
      <c r="L241" s="31"/>
      <c r="M241" s="31"/>
      <c r="N241" s="7"/>
      <c r="O241" s="7"/>
      <c r="P241" s="7"/>
      <c r="Q241" s="7"/>
      <c r="R241" s="7"/>
      <c r="S241" s="21" t="e">
        <f>РЕЕСТР!#REF!</f>
        <v>#REF!</v>
      </c>
      <c r="T241" s="166" t="e">
        <f>VLOOKUP(I241,РЕЕСТР!#REF!,13,0)</f>
        <v>#REF!</v>
      </c>
      <c r="U241" s="32" t="e">
        <f>VLOOKUP('регистрация выд заявок'!I241,РЕЕСТР!C217:H444,10,0)</f>
        <v>#N/A</v>
      </c>
      <c r="V241" s="12"/>
      <c r="W241" s="22"/>
    </row>
    <row r="242" spans="1:24" ht="20.25" customHeight="1" x14ac:dyDescent="0.25">
      <c r="A242" s="9">
        <v>230</v>
      </c>
      <c r="B242" s="18"/>
      <c r="C242" s="16"/>
      <c r="D242" s="16"/>
      <c r="E242" s="51"/>
      <c r="F242" s="13" t="str">
        <f t="shared" si="17"/>
        <v>/2023</v>
      </c>
      <c r="G242" s="188">
        <f t="shared" si="18"/>
        <v>0</v>
      </c>
      <c r="H242" s="18"/>
      <c r="I242" s="82"/>
      <c r="J242" s="83"/>
      <c r="K242" s="46"/>
      <c r="L242" s="31"/>
      <c r="M242" s="31"/>
      <c r="N242" s="7"/>
      <c r="O242" s="7"/>
      <c r="P242" s="7"/>
      <c r="Q242" s="7"/>
      <c r="R242" s="7"/>
      <c r="S242" s="21" t="e">
        <f>РЕЕСТР!#REF!</f>
        <v>#REF!</v>
      </c>
      <c r="T242" s="166" t="e">
        <f>VLOOKUP(I242,РЕЕСТР!#REF!,13,0)</f>
        <v>#REF!</v>
      </c>
      <c r="U242" s="32" t="e">
        <f>VLOOKUP('регистрация выд заявок'!I242,РЕЕСТР!C217:H445,10,0)</f>
        <v>#N/A</v>
      </c>
      <c r="V242" s="12"/>
      <c r="W242" s="22"/>
    </row>
    <row r="243" spans="1:24" ht="20.25" customHeight="1" x14ac:dyDescent="0.25">
      <c r="A243" s="9">
        <v>231</v>
      </c>
      <c r="B243" s="18"/>
      <c r="C243" s="16"/>
      <c r="D243" s="16"/>
      <c r="E243" s="51"/>
      <c r="F243" s="13" t="str">
        <f t="shared" si="17"/>
        <v>/2023</v>
      </c>
      <c r="G243" s="188">
        <f t="shared" si="18"/>
        <v>0</v>
      </c>
      <c r="H243" s="18"/>
      <c r="I243" s="82"/>
      <c r="J243" s="83"/>
      <c r="K243" s="46"/>
      <c r="L243" s="31"/>
      <c r="M243" s="31"/>
      <c r="N243" s="7"/>
      <c r="O243" s="7"/>
      <c r="P243" s="7"/>
      <c r="Q243" s="7"/>
      <c r="R243" s="7"/>
      <c r="S243" s="21" t="e">
        <f>РЕЕСТР!#REF!</f>
        <v>#REF!</v>
      </c>
      <c r="T243" s="166" t="e">
        <f>VLOOKUP(I243,РЕЕСТР!#REF!,13,0)</f>
        <v>#REF!</v>
      </c>
      <c r="U243" s="32" t="e">
        <f>VLOOKUP('регистрация выд заявок'!I243,РЕЕСТР!C217:H446,10,0)</f>
        <v>#N/A</v>
      </c>
      <c r="V243" s="12"/>
      <c r="W243" s="22"/>
    </row>
    <row r="244" spans="1:24" ht="20.25" customHeight="1" x14ac:dyDescent="0.25">
      <c r="A244" s="9">
        <v>232</v>
      </c>
      <c r="B244" s="18"/>
      <c r="C244" s="16"/>
      <c r="D244" s="16"/>
      <c r="E244" s="51"/>
      <c r="F244" s="13" t="str">
        <f t="shared" si="17"/>
        <v>/2023</v>
      </c>
      <c r="G244" s="188">
        <f t="shared" si="18"/>
        <v>0</v>
      </c>
      <c r="H244" s="18"/>
      <c r="I244" s="82"/>
      <c r="J244" s="83"/>
      <c r="K244" s="46"/>
      <c r="L244" s="31"/>
      <c r="M244" s="31"/>
      <c r="N244" s="7"/>
      <c r="O244" s="7"/>
      <c r="P244" s="7"/>
      <c r="Q244" s="7"/>
      <c r="R244" s="7"/>
      <c r="S244" s="21" t="e">
        <f>РЕЕСТР!#REF!</f>
        <v>#REF!</v>
      </c>
      <c r="T244" s="166" t="e">
        <f>VLOOKUP(I244,РЕЕСТР!#REF!,13,0)</f>
        <v>#REF!</v>
      </c>
      <c r="U244" s="32" t="e">
        <f>VLOOKUP('регистрация выд заявок'!I244,РЕЕСТР!C217:H447,10,0)</f>
        <v>#N/A</v>
      </c>
      <c r="V244" s="12"/>
      <c r="W244" s="22"/>
    </row>
    <row r="245" spans="1:24" ht="20.25" customHeight="1" x14ac:dyDescent="0.25">
      <c r="A245" s="9">
        <v>233</v>
      </c>
      <c r="B245" s="18"/>
      <c r="C245" s="16"/>
      <c r="D245" s="16"/>
      <c r="E245" s="51"/>
      <c r="F245" s="13" t="str">
        <f t="shared" si="17"/>
        <v>/2023</v>
      </c>
      <c r="G245" s="188">
        <f t="shared" si="18"/>
        <v>0</v>
      </c>
      <c r="H245" s="18"/>
      <c r="I245" s="82"/>
      <c r="J245" s="83"/>
      <c r="K245" s="46"/>
      <c r="L245" s="31"/>
      <c r="M245" s="31"/>
      <c r="N245" s="7"/>
      <c r="O245" s="7"/>
      <c r="P245" s="7"/>
      <c r="Q245" s="7"/>
      <c r="R245" s="7"/>
      <c r="S245" s="21" t="e">
        <f>РЕЕСТР!#REF!</f>
        <v>#REF!</v>
      </c>
      <c r="T245" s="166" t="e">
        <f>VLOOKUP(I245,РЕЕСТР!#REF!,13,0)</f>
        <v>#REF!</v>
      </c>
      <c r="U245" s="32" t="e">
        <f>VLOOKUP('регистрация выд заявок'!I245,РЕЕСТР!C217:H448,10,0)</f>
        <v>#N/A</v>
      </c>
      <c r="V245" s="12"/>
      <c r="W245" s="22"/>
    </row>
    <row r="246" spans="1:24" ht="20.25" customHeight="1" x14ac:dyDescent="0.25">
      <c r="A246" s="9">
        <v>234</v>
      </c>
      <c r="B246" s="18"/>
      <c r="C246" s="16"/>
      <c r="D246" s="16"/>
      <c r="E246" s="51"/>
      <c r="F246" s="13" t="str">
        <f t="shared" si="15"/>
        <v>/2023</v>
      </c>
      <c r="G246" s="66">
        <f t="shared" si="14"/>
        <v>0</v>
      </c>
      <c r="H246" s="18"/>
      <c r="I246" s="82"/>
      <c r="J246" s="83"/>
      <c r="K246" s="46"/>
      <c r="L246" s="31"/>
      <c r="M246" s="31"/>
      <c r="N246" s="7"/>
      <c r="O246" s="7"/>
      <c r="P246" s="7"/>
      <c r="Q246" s="7"/>
      <c r="R246" s="7"/>
      <c r="S246" s="21" t="e">
        <f>РЕЕСТР!#REF!</f>
        <v>#REF!</v>
      </c>
      <c r="T246" s="166" t="e">
        <f>VLOOKUP(I246,РЕЕСТР!#REF!,13,0)</f>
        <v>#REF!</v>
      </c>
      <c r="U246" s="32" t="e">
        <f>VLOOKUP('регистрация выд заявок'!I246,РЕЕСТР!C217:H450,10,0)</f>
        <v>#N/A</v>
      </c>
      <c r="V246" s="12"/>
      <c r="W246" s="22"/>
    </row>
    <row r="247" spans="1:24" ht="20.25" customHeight="1" x14ac:dyDescent="0.25">
      <c r="A247" s="9">
        <v>235</v>
      </c>
      <c r="B247" s="18"/>
      <c r="C247" s="16"/>
      <c r="D247" s="16"/>
      <c r="E247" s="51"/>
      <c r="F247" s="13" t="str">
        <f t="shared" si="15"/>
        <v>/2023</v>
      </c>
      <c r="G247" s="66">
        <f t="shared" si="14"/>
        <v>0</v>
      </c>
      <c r="H247" s="18"/>
      <c r="I247" s="82"/>
      <c r="J247" s="83"/>
      <c r="K247" s="46"/>
      <c r="L247" s="31"/>
      <c r="M247" s="31"/>
      <c r="N247" s="7"/>
      <c r="O247" s="7"/>
      <c r="P247" s="7"/>
      <c r="Q247" s="7"/>
      <c r="R247" s="7"/>
      <c r="S247" s="21" t="e">
        <f>РЕЕСТР!#REF!</f>
        <v>#REF!</v>
      </c>
      <c r="T247" s="166" t="e">
        <f>VLOOKUP(I247,РЕЕСТР!#REF!,13,0)</f>
        <v>#REF!</v>
      </c>
      <c r="U247" s="32" t="e">
        <f>VLOOKUP('регистрация выд заявок'!I247,РЕЕСТР!C217:H451,10,0)</f>
        <v>#N/A</v>
      </c>
      <c r="V247" s="12"/>
      <c r="W247" s="22"/>
      <c r="X247" s="6" t="b">
        <f t="shared" si="16"/>
        <v>0</v>
      </c>
    </row>
    <row r="248" spans="1:24" ht="20.25" customHeight="1" x14ac:dyDescent="0.25">
      <c r="A248" s="9">
        <v>236</v>
      </c>
      <c r="B248" s="18"/>
      <c r="C248" s="16"/>
      <c r="D248" s="16"/>
      <c r="E248" s="51"/>
      <c r="F248" s="13" t="str">
        <f t="shared" si="15"/>
        <v>/2023</v>
      </c>
      <c r="G248" s="66">
        <f t="shared" ref="G248:G311" si="19">E248</f>
        <v>0</v>
      </c>
      <c r="H248" s="18"/>
      <c r="I248" s="82"/>
      <c r="J248" s="83"/>
      <c r="K248" s="46"/>
      <c r="L248" s="31"/>
      <c r="M248" s="31"/>
      <c r="N248" s="7"/>
      <c r="O248" s="7"/>
      <c r="P248" s="7"/>
      <c r="Q248" s="7"/>
      <c r="R248" s="7"/>
      <c r="S248" s="21" t="e">
        <f>РЕЕСТР!#REF!</f>
        <v>#REF!</v>
      </c>
      <c r="T248" s="166" t="e">
        <f>VLOOKUP(I248,РЕЕСТР!#REF!,13,0)</f>
        <v>#REF!</v>
      </c>
      <c r="U248" s="32" t="e">
        <f>VLOOKUP('регистрация выд заявок'!I248,РЕЕСТР!C217:H452,10,0)</f>
        <v>#N/A</v>
      </c>
      <c r="V248" s="12"/>
      <c r="W248" s="22"/>
      <c r="X248" s="6" t="b">
        <f t="shared" si="16"/>
        <v>0</v>
      </c>
    </row>
    <row r="249" spans="1:24" ht="20.25" customHeight="1" x14ac:dyDescent="0.25">
      <c r="A249" s="9">
        <v>237</v>
      </c>
      <c r="B249" s="18"/>
      <c r="C249" s="16"/>
      <c r="D249" s="16"/>
      <c r="E249" s="51"/>
      <c r="F249" s="13" t="str">
        <f t="shared" si="15"/>
        <v>/2023</v>
      </c>
      <c r="G249" s="66">
        <f t="shared" si="19"/>
        <v>0</v>
      </c>
      <c r="H249" s="18"/>
      <c r="I249" s="82"/>
      <c r="J249" s="83"/>
      <c r="K249" s="46"/>
      <c r="L249" s="31"/>
      <c r="M249" s="31"/>
      <c r="N249" s="7"/>
      <c r="O249" s="7"/>
      <c r="P249" s="7"/>
      <c r="Q249" s="7"/>
      <c r="R249" s="7"/>
      <c r="S249" s="21" t="e">
        <f>РЕЕСТР!#REF!</f>
        <v>#REF!</v>
      </c>
      <c r="T249" s="166" t="e">
        <f>VLOOKUP(I249,РЕЕСТР!#REF!,13,0)</f>
        <v>#REF!</v>
      </c>
      <c r="U249" s="32" t="e">
        <f>VLOOKUP('регистрация выд заявок'!I249,РЕЕСТР!C217:H453,10,0)</f>
        <v>#N/A</v>
      </c>
      <c r="V249" s="12"/>
      <c r="W249" s="22"/>
      <c r="X249" s="6" t="b">
        <f t="shared" si="16"/>
        <v>0</v>
      </c>
    </row>
    <row r="250" spans="1:24" ht="20.25" customHeight="1" x14ac:dyDescent="0.25">
      <c r="A250" s="9">
        <v>238</v>
      </c>
      <c r="B250" s="18"/>
      <c r="C250" s="16"/>
      <c r="D250" s="16"/>
      <c r="E250" s="51"/>
      <c r="F250" s="13" t="str">
        <f t="shared" si="15"/>
        <v>/2023</v>
      </c>
      <c r="G250" s="66">
        <f t="shared" si="19"/>
        <v>0</v>
      </c>
      <c r="H250" s="18"/>
      <c r="I250" s="82"/>
      <c r="J250" s="83"/>
      <c r="K250" s="61"/>
      <c r="L250" s="31"/>
      <c r="M250" s="31"/>
      <c r="N250" s="7"/>
      <c r="O250" s="63"/>
      <c r="P250" s="7"/>
      <c r="Q250" s="7"/>
      <c r="R250" s="7"/>
      <c r="S250" s="21" t="e">
        <f>РЕЕСТР!#REF!</f>
        <v>#REF!</v>
      </c>
      <c r="T250" s="166" t="e">
        <f>VLOOKUP(I250,РЕЕСТР!C217:K217,13,0)</f>
        <v>#N/A</v>
      </c>
      <c r="U250" s="32" t="e">
        <f>VLOOKUP('регистрация выд заявок'!I250,РЕЕСТР!C217:H454,10,0)</f>
        <v>#N/A</v>
      </c>
      <c r="V250" s="12"/>
      <c r="W250" s="22"/>
      <c r="X250" s="6" t="b">
        <f t="shared" si="16"/>
        <v>0</v>
      </c>
    </row>
    <row r="251" spans="1:24" ht="20.25" customHeight="1" x14ac:dyDescent="0.25">
      <c r="A251" s="9">
        <v>239</v>
      </c>
      <c r="B251" s="18"/>
      <c r="C251" s="16"/>
      <c r="D251" s="16"/>
      <c r="E251" s="51"/>
      <c r="F251" s="13" t="str">
        <f t="shared" si="15"/>
        <v>/2023</v>
      </c>
      <c r="G251" s="66">
        <f t="shared" si="19"/>
        <v>0</v>
      </c>
      <c r="H251" s="18"/>
      <c r="I251" s="82"/>
      <c r="J251" s="83"/>
      <c r="K251" s="46"/>
      <c r="L251" s="31"/>
      <c r="M251" s="31"/>
      <c r="N251" s="7"/>
      <c r="O251" s="7"/>
      <c r="P251" s="7"/>
      <c r="Q251" s="7"/>
      <c r="R251" s="7"/>
      <c r="S251" s="21" t="e">
        <f>РЕЕСТР!#REF!</f>
        <v>#REF!</v>
      </c>
      <c r="T251" s="166" t="e">
        <f>VLOOKUP(I251,РЕЕСТР!C217:K218,13,0)</f>
        <v>#N/A</v>
      </c>
      <c r="U251" s="32" t="e">
        <f>VLOOKUP('регистрация выд заявок'!I251,РЕЕСТР!C217:H455,10,0)</f>
        <v>#N/A</v>
      </c>
      <c r="V251" s="12"/>
      <c r="W251" s="22"/>
      <c r="X251" s="6" t="b">
        <f t="shared" si="16"/>
        <v>0</v>
      </c>
    </row>
    <row r="252" spans="1:24" ht="20.25" customHeight="1" x14ac:dyDescent="0.25">
      <c r="A252" s="9">
        <v>240</v>
      </c>
      <c r="B252" s="18"/>
      <c r="C252" s="16"/>
      <c r="D252" s="20"/>
      <c r="E252" s="24"/>
      <c r="F252" s="13" t="str">
        <f t="shared" si="15"/>
        <v>/2023</v>
      </c>
      <c r="G252" s="66">
        <f t="shared" si="19"/>
        <v>0</v>
      </c>
      <c r="H252" s="18"/>
      <c r="I252" s="82"/>
      <c r="J252" s="83"/>
      <c r="K252" s="46"/>
      <c r="L252" s="31"/>
      <c r="M252" s="31"/>
      <c r="N252" s="7"/>
      <c r="O252" s="7"/>
      <c r="P252" s="7"/>
      <c r="Q252" s="7"/>
      <c r="R252" s="7"/>
      <c r="S252" s="21" t="e">
        <f>РЕЕСТР!#REF!</f>
        <v>#REF!</v>
      </c>
      <c r="T252" s="166" t="e">
        <f>VLOOKUP(I252,РЕЕСТР!C217:K219,13,0)</f>
        <v>#N/A</v>
      </c>
      <c r="U252" s="32" t="e">
        <f>VLOOKUP('регистрация выд заявок'!I252,РЕЕСТР!C217:H456,10,0)</f>
        <v>#N/A</v>
      </c>
      <c r="V252" s="77"/>
      <c r="W252" s="22"/>
      <c r="X252" s="6" t="b">
        <f t="shared" si="16"/>
        <v>0</v>
      </c>
    </row>
    <row r="253" spans="1:24" ht="20.25" customHeight="1" x14ac:dyDescent="0.25">
      <c r="A253" s="9">
        <v>241</v>
      </c>
      <c r="B253" s="18"/>
      <c r="C253" s="19"/>
      <c r="D253" s="19"/>
      <c r="E253" s="50"/>
      <c r="F253" s="13" t="str">
        <f t="shared" si="15"/>
        <v>/2023</v>
      </c>
      <c r="G253" s="66">
        <f t="shared" si="19"/>
        <v>0</v>
      </c>
      <c r="H253" s="22"/>
      <c r="I253" s="82"/>
      <c r="J253" s="83"/>
      <c r="K253" s="46"/>
      <c r="L253" s="31"/>
      <c r="M253" s="31"/>
      <c r="N253" s="22"/>
      <c r="O253" s="7"/>
      <c r="P253" s="7"/>
      <c r="Q253" s="22"/>
      <c r="R253" s="22"/>
      <c r="S253" s="21" t="e">
        <f>РЕЕСТР!#REF!</f>
        <v>#REF!</v>
      </c>
      <c r="T253" s="166" t="e">
        <f>VLOOKUP(I253,РЕЕСТР!C191:K216,12,0)</f>
        <v>#N/A</v>
      </c>
      <c r="U253" s="32" t="e">
        <f>VLOOKUP('регистрация выд заявок'!I253,РЕЕСТР!C217:H457,10,0)</f>
        <v>#N/A</v>
      </c>
      <c r="V253" s="12"/>
      <c r="W253" s="22"/>
      <c r="X253" s="6" t="b">
        <f t="shared" si="16"/>
        <v>0</v>
      </c>
    </row>
    <row r="254" spans="1:24" ht="20.25" customHeight="1" x14ac:dyDescent="0.25">
      <c r="A254" s="9">
        <v>242</v>
      </c>
      <c r="B254" s="18"/>
      <c r="C254" s="19"/>
      <c r="D254" s="19"/>
      <c r="E254" s="50"/>
      <c r="F254" s="13" t="str">
        <f t="shared" ref="F254:F315" si="20">CONCATENATE(B254,"/2023")</f>
        <v>/2023</v>
      </c>
      <c r="G254" s="66">
        <f t="shared" si="19"/>
        <v>0</v>
      </c>
      <c r="H254" s="22"/>
      <c r="I254" s="82"/>
      <c r="J254" s="83"/>
      <c r="K254" s="46"/>
      <c r="L254" s="31"/>
      <c r="M254" s="31"/>
      <c r="N254" s="22"/>
      <c r="O254" s="7"/>
      <c r="P254" s="7"/>
      <c r="Q254" s="122"/>
      <c r="R254" s="22"/>
      <c r="S254" s="21" t="e">
        <f>РЕЕСТР!#REF!</f>
        <v>#REF!</v>
      </c>
      <c r="T254" s="166" t="e">
        <f>VLOOKUP(I254,РЕЕСТР!C192:K216,12,0)</f>
        <v>#N/A</v>
      </c>
      <c r="U254" s="32" t="e">
        <f>VLOOKUP('регистрация выд заявок'!I254,РЕЕСТР!C217:H458,10,0)</f>
        <v>#N/A</v>
      </c>
      <c r="V254" s="12"/>
      <c r="W254" s="22"/>
      <c r="X254" s="6" t="b">
        <f t="shared" si="16"/>
        <v>0</v>
      </c>
    </row>
    <row r="255" spans="1:24" ht="20.25" customHeight="1" x14ac:dyDescent="0.25">
      <c r="A255" s="9">
        <v>243</v>
      </c>
      <c r="B255" s="18"/>
      <c r="C255" s="19"/>
      <c r="D255" s="19"/>
      <c r="E255" s="50"/>
      <c r="F255" s="13" t="str">
        <f t="shared" si="20"/>
        <v>/2023</v>
      </c>
      <c r="G255" s="66">
        <f t="shared" si="19"/>
        <v>0</v>
      </c>
      <c r="H255" s="22"/>
      <c r="I255" s="82"/>
      <c r="J255" s="83"/>
      <c r="K255" s="46"/>
      <c r="L255" s="31"/>
      <c r="M255" s="31"/>
      <c r="N255" s="22"/>
      <c r="O255" s="7"/>
      <c r="P255" s="7"/>
      <c r="Q255" s="75"/>
      <c r="R255" s="76"/>
      <c r="S255" s="21" t="e">
        <f>РЕЕСТР!#REF!</f>
        <v>#REF!</v>
      </c>
      <c r="T255" s="166" t="e">
        <f>VLOOKUP(I255,РЕЕСТР!C193:K216,12,0)</f>
        <v>#N/A</v>
      </c>
      <c r="U255" s="32" t="e">
        <f>VLOOKUP('регистрация выд заявок'!I255,РЕЕСТР!C217:H459,10,0)</f>
        <v>#N/A</v>
      </c>
      <c r="V255" s="22"/>
      <c r="W255" s="22"/>
      <c r="X255" s="6" t="b">
        <f t="shared" si="16"/>
        <v>0</v>
      </c>
    </row>
    <row r="256" spans="1:24" ht="20.25" customHeight="1" x14ac:dyDescent="0.25">
      <c r="A256" s="9">
        <v>244</v>
      </c>
      <c r="B256" s="18"/>
      <c r="C256" s="19"/>
      <c r="D256" s="19"/>
      <c r="E256" s="50"/>
      <c r="F256" s="13" t="str">
        <f t="shared" si="20"/>
        <v>/2023</v>
      </c>
      <c r="G256" s="66">
        <f t="shared" si="19"/>
        <v>0</v>
      </c>
      <c r="H256" s="22"/>
      <c r="I256" s="82"/>
      <c r="J256" s="83"/>
      <c r="K256" s="46"/>
      <c r="L256" s="31"/>
      <c r="M256" s="31"/>
      <c r="N256" s="22"/>
      <c r="O256" s="7"/>
      <c r="P256" s="7"/>
      <c r="Q256" s="75"/>
      <c r="R256" s="22"/>
      <c r="S256" s="21" t="e">
        <f>РЕЕСТР!#REF!</f>
        <v>#REF!</v>
      </c>
      <c r="T256" s="166" t="e">
        <f>VLOOKUP(I256,РЕЕСТР!C194:K216,12,0)</f>
        <v>#N/A</v>
      </c>
      <c r="U256" s="32" t="e">
        <f>VLOOKUP('регистрация выд заявок'!I256,РЕЕСТР!C217:H460,10,0)</f>
        <v>#N/A</v>
      </c>
      <c r="V256" s="22"/>
      <c r="W256" s="22"/>
      <c r="X256" s="6">
        <v>1</v>
      </c>
    </row>
    <row r="257" spans="1:24" ht="20.25" customHeight="1" x14ac:dyDescent="0.25">
      <c r="A257" s="9">
        <v>245</v>
      </c>
      <c r="B257" s="18"/>
      <c r="C257" s="19"/>
      <c r="D257" s="19"/>
      <c r="E257" s="50"/>
      <c r="F257" s="13" t="str">
        <f t="shared" si="20"/>
        <v>/2023</v>
      </c>
      <c r="G257" s="66">
        <f t="shared" si="19"/>
        <v>0</v>
      </c>
      <c r="H257" s="22"/>
      <c r="I257" s="82"/>
      <c r="J257" s="83"/>
      <c r="K257" s="46"/>
      <c r="L257" s="31"/>
      <c r="M257" s="31"/>
      <c r="N257" s="22"/>
      <c r="O257" s="7"/>
      <c r="P257" s="7"/>
      <c r="Q257" s="75"/>
      <c r="R257" s="22"/>
      <c r="S257" s="21" t="e">
        <f>РЕЕСТР!#REF!</f>
        <v>#REF!</v>
      </c>
      <c r="T257" s="166" t="e">
        <f>VLOOKUP(I257,РЕЕСТР!C195:K216,12,0)</f>
        <v>#N/A</v>
      </c>
      <c r="U257" s="32" t="e">
        <f>VLOOKUP('регистрация выд заявок'!I257,РЕЕСТР!C217:H461,10,0)</f>
        <v>#N/A</v>
      </c>
      <c r="V257" s="10"/>
      <c r="W257" s="22"/>
      <c r="X257" s="6">
        <v>1</v>
      </c>
    </row>
    <row r="258" spans="1:24" ht="20.25" customHeight="1" x14ac:dyDescent="0.25">
      <c r="A258" s="9">
        <v>246</v>
      </c>
      <c r="B258" s="18"/>
      <c r="C258" s="19"/>
      <c r="D258" s="19"/>
      <c r="E258" s="50"/>
      <c r="F258" s="13" t="str">
        <f t="shared" si="20"/>
        <v>/2023</v>
      </c>
      <c r="G258" s="66">
        <f t="shared" si="19"/>
        <v>0</v>
      </c>
      <c r="H258" s="12"/>
      <c r="I258" s="82"/>
      <c r="J258" s="83"/>
      <c r="K258" s="46"/>
      <c r="L258" s="31"/>
      <c r="M258" s="31"/>
      <c r="N258" s="22"/>
      <c r="O258" s="7"/>
      <c r="P258" s="7"/>
      <c r="Q258" s="12"/>
      <c r="R258" s="12"/>
      <c r="S258" s="21" t="e">
        <f>РЕЕСТР!#REF!</f>
        <v>#REF!</v>
      </c>
      <c r="T258" s="166" t="e">
        <f>VLOOKUP(I258,РЕЕСТР!C196:K216,12,0)</f>
        <v>#N/A</v>
      </c>
      <c r="U258" s="32" t="e">
        <f>VLOOKUP('регистрация выд заявок'!I258,РЕЕСТР!C217:H462,10,0)</f>
        <v>#N/A</v>
      </c>
      <c r="V258" s="10"/>
      <c r="W258" s="22"/>
      <c r="X258" s="6">
        <v>1</v>
      </c>
    </row>
    <row r="259" spans="1:24" ht="20.25" customHeight="1" x14ac:dyDescent="0.25">
      <c r="A259" s="9">
        <v>247</v>
      </c>
      <c r="B259" s="18"/>
      <c r="C259" s="19"/>
      <c r="D259" s="19"/>
      <c r="E259" s="50"/>
      <c r="F259" s="13" t="str">
        <f t="shared" si="20"/>
        <v>/2023</v>
      </c>
      <c r="G259" s="66">
        <f t="shared" si="19"/>
        <v>0</v>
      </c>
      <c r="H259" s="22"/>
      <c r="I259" s="82"/>
      <c r="J259" s="83"/>
      <c r="K259" s="46"/>
      <c r="L259" s="31"/>
      <c r="M259" s="31"/>
      <c r="N259" s="22"/>
      <c r="O259" s="7"/>
      <c r="P259" s="7"/>
      <c r="Q259" s="22"/>
      <c r="R259" s="22"/>
      <c r="S259" s="21" t="e">
        <f>РЕЕСТР!#REF!</f>
        <v>#REF!</v>
      </c>
      <c r="T259" s="166" t="e">
        <f>VLOOKUP(I259,РЕЕСТР!C197:K216,12,0)</f>
        <v>#N/A</v>
      </c>
      <c r="U259" s="32" t="e">
        <f>VLOOKUP('регистрация выд заявок'!I259,РЕЕСТР!C217:H463,10,0)</f>
        <v>#N/A</v>
      </c>
      <c r="V259" s="12"/>
      <c r="W259" s="22"/>
      <c r="X259" s="6">
        <v>1</v>
      </c>
    </row>
    <row r="260" spans="1:24" ht="20.25" customHeight="1" x14ac:dyDescent="0.25">
      <c r="A260" s="9">
        <v>248</v>
      </c>
      <c r="B260" s="18"/>
      <c r="C260" s="19"/>
      <c r="D260" s="19"/>
      <c r="E260" s="50"/>
      <c r="F260" s="13" t="str">
        <f t="shared" si="20"/>
        <v>/2023</v>
      </c>
      <c r="G260" s="66">
        <f t="shared" si="19"/>
        <v>0</v>
      </c>
      <c r="H260" s="22"/>
      <c r="I260" s="82"/>
      <c r="J260" s="83"/>
      <c r="K260" s="46"/>
      <c r="L260" s="31"/>
      <c r="M260" s="31"/>
      <c r="N260" s="22"/>
      <c r="O260" s="7"/>
      <c r="P260" s="7"/>
      <c r="Q260" s="7"/>
      <c r="R260" s="7"/>
      <c r="S260" s="21" t="e">
        <f>РЕЕСТР!#REF!</f>
        <v>#REF!</v>
      </c>
      <c r="T260" s="166" t="e">
        <f>VLOOKUP(I260,РЕЕСТР!C198:K216,12,0)</f>
        <v>#N/A</v>
      </c>
      <c r="U260" s="32" t="e">
        <f>VLOOKUP('регистрация выд заявок'!I260,РЕЕСТР!C217:H464,10,0)</f>
        <v>#N/A</v>
      </c>
      <c r="V260" s="10"/>
      <c r="W260" s="22"/>
      <c r="X260" s="6" t="b">
        <f t="shared" ref="X260" si="21">IF(AND(N260="МСП действ",W260="выдан",L260="предоставление микрозайма"),1,IF(AND(N260="МСП СТАРТ",W260="выдан"),1,IF(AND(N260="С/З",W260="выдан"),1)))</f>
        <v>0</v>
      </c>
    </row>
    <row r="261" spans="1:24" ht="20.25" customHeight="1" x14ac:dyDescent="0.25">
      <c r="A261" s="9">
        <v>249</v>
      </c>
      <c r="B261" s="18"/>
      <c r="C261" s="19"/>
      <c r="D261" s="19"/>
      <c r="E261" s="50"/>
      <c r="F261" s="13" t="str">
        <f t="shared" si="20"/>
        <v>/2023</v>
      </c>
      <c r="G261" s="66">
        <f t="shared" si="19"/>
        <v>0</v>
      </c>
      <c r="H261" s="22"/>
      <c r="I261" s="82"/>
      <c r="J261" s="83"/>
      <c r="K261" s="46"/>
      <c r="L261" s="31"/>
      <c r="M261" s="31"/>
      <c r="N261" s="22"/>
      <c r="O261" s="7"/>
      <c r="P261" s="7"/>
      <c r="Q261" s="7"/>
      <c r="R261" s="7"/>
      <c r="S261" s="21" t="e">
        <f>РЕЕСТР!#REF!</f>
        <v>#REF!</v>
      </c>
      <c r="T261" s="166" t="e">
        <f>VLOOKUP(I261,РЕЕСТР!C199:K216,12,0)</f>
        <v>#N/A</v>
      </c>
      <c r="U261" s="32" t="e">
        <f>VLOOKUP('регистрация выд заявок'!I261,РЕЕСТР!C217:H465,10,0)</f>
        <v>#N/A</v>
      </c>
      <c r="V261" s="10"/>
      <c r="W261" s="22"/>
      <c r="X261" s="6" t="b">
        <f t="shared" ref="X261:X331" si="22">IF(AND(N261="МСП действ",W261="выдан",L261="предоставление микрозайма"),1,IF(AND(N261="МСП СТАРТ",W261="выдан"),1,IF(AND(N261="С/З",W261="выдан"),1)))</f>
        <v>0</v>
      </c>
    </row>
    <row r="262" spans="1:24" ht="20.25" customHeight="1" x14ac:dyDescent="0.25">
      <c r="A262" s="9">
        <v>250</v>
      </c>
      <c r="B262" s="18"/>
      <c r="C262" s="19"/>
      <c r="D262" s="19"/>
      <c r="E262" s="108"/>
      <c r="F262" s="13" t="str">
        <f t="shared" si="20"/>
        <v>/2023</v>
      </c>
      <c r="G262" s="66">
        <f t="shared" si="19"/>
        <v>0</v>
      </c>
      <c r="H262" s="22"/>
      <c r="I262" s="82"/>
      <c r="J262" s="83"/>
      <c r="K262" s="84"/>
      <c r="L262" s="9"/>
      <c r="M262" s="31"/>
      <c r="N262" s="22"/>
      <c r="O262" s="9"/>
      <c r="P262" s="9"/>
      <c r="Q262" s="9"/>
      <c r="R262" s="22"/>
      <c r="S262" s="21" t="e">
        <f>РЕЕСТР!#REF!</f>
        <v>#REF!</v>
      </c>
      <c r="T262" s="166" t="e">
        <f>VLOOKUP(I262,РЕЕСТР!C217:K219,12,0)</f>
        <v>#N/A</v>
      </c>
      <c r="U262" s="32" t="e">
        <f>VLOOKUP('регистрация выд заявок'!I262,РЕЕСТР!C217:H466,10,0)</f>
        <v>#N/A</v>
      </c>
      <c r="V262" s="10"/>
      <c r="W262" s="22"/>
      <c r="X262" s="6" t="b">
        <f t="shared" si="22"/>
        <v>0</v>
      </c>
    </row>
    <row r="263" spans="1:24" ht="20.25" customHeight="1" x14ac:dyDescent="0.25">
      <c r="A263" s="9">
        <v>251</v>
      </c>
      <c r="B263" s="18"/>
      <c r="C263" s="19"/>
      <c r="D263" s="19"/>
      <c r="E263" s="50"/>
      <c r="F263" s="13" t="str">
        <f t="shared" si="20"/>
        <v>/2023</v>
      </c>
      <c r="G263" s="66">
        <f t="shared" si="19"/>
        <v>0</v>
      </c>
      <c r="H263" s="22"/>
      <c r="I263" s="82"/>
      <c r="J263" s="83"/>
      <c r="K263" s="46"/>
      <c r="L263" s="31"/>
      <c r="M263" s="31"/>
      <c r="N263" s="22"/>
      <c r="O263" s="7"/>
      <c r="P263" s="7"/>
      <c r="Q263" s="7"/>
      <c r="R263" s="7"/>
      <c r="S263" s="21" t="e">
        <f>РЕЕСТР!#REF!</f>
        <v>#REF!</v>
      </c>
      <c r="T263" s="166" t="e">
        <f>VLOOKUP(I263,РЕЕСТР!C200:K216,12,0)</f>
        <v>#N/A</v>
      </c>
      <c r="U263" s="32" t="e">
        <f>VLOOKUP('регистрация выд заявок'!I263,РЕЕСТР!C217:H467,10,0)</f>
        <v>#N/A</v>
      </c>
      <c r="V263" s="10"/>
      <c r="W263" s="22"/>
      <c r="X263" s="6" t="b">
        <f t="shared" si="22"/>
        <v>0</v>
      </c>
    </row>
    <row r="264" spans="1:24" ht="20.25" customHeight="1" x14ac:dyDescent="0.25">
      <c r="A264" s="9">
        <v>252</v>
      </c>
      <c r="B264" s="18"/>
      <c r="C264" s="16"/>
      <c r="D264" s="16"/>
      <c r="E264" s="50"/>
      <c r="F264" s="13" t="str">
        <f t="shared" si="20"/>
        <v>/2023</v>
      </c>
      <c r="G264" s="66">
        <f t="shared" si="19"/>
        <v>0</v>
      </c>
      <c r="H264" s="22"/>
      <c r="I264" s="82"/>
      <c r="J264" s="83"/>
      <c r="K264" s="46"/>
      <c r="L264" s="31"/>
      <c r="M264" s="31"/>
      <c r="N264" s="22"/>
      <c r="O264" s="7"/>
      <c r="P264" s="7"/>
      <c r="Q264" s="22"/>
      <c r="R264" s="22"/>
      <c r="S264" s="21" t="e">
        <f>РЕЕСТР!#REF!</f>
        <v>#REF!</v>
      </c>
      <c r="T264" s="166" t="e">
        <f>VLOOKUP(I264,РЕЕСТР!C201:K216,12,0)</f>
        <v>#N/A</v>
      </c>
      <c r="U264" s="32" t="e">
        <f>VLOOKUP('регистрация выд заявок'!I264,РЕЕСТР!C217:H468,10,0)</f>
        <v>#N/A</v>
      </c>
      <c r="V264" s="12"/>
      <c r="W264" s="22"/>
      <c r="X264" s="6" t="b">
        <f t="shared" si="22"/>
        <v>0</v>
      </c>
    </row>
    <row r="265" spans="1:24" ht="19.5" customHeight="1" x14ac:dyDescent="0.25">
      <c r="A265" s="9">
        <v>253</v>
      </c>
      <c r="B265" s="18"/>
      <c r="C265" s="16"/>
      <c r="D265" s="19"/>
      <c r="E265" s="50"/>
      <c r="F265" s="13" t="str">
        <f t="shared" si="20"/>
        <v>/2023</v>
      </c>
      <c r="G265" s="66">
        <f t="shared" si="19"/>
        <v>0</v>
      </c>
      <c r="H265" s="22"/>
      <c r="I265" s="82"/>
      <c r="J265" s="83"/>
      <c r="K265" s="46"/>
      <c r="L265" s="31"/>
      <c r="M265" s="31"/>
      <c r="N265" s="22"/>
      <c r="O265" s="7"/>
      <c r="P265" s="7"/>
      <c r="Q265" s="22"/>
      <c r="R265" s="22"/>
      <c r="S265" s="21" t="e">
        <f>РЕЕСТР!#REF!</f>
        <v>#REF!</v>
      </c>
      <c r="T265" s="166" t="e">
        <f>VLOOKUP(I265,РЕЕСТР!C202:K216,12,0)</f>
        <v>#N/A</v>
      </c>
      <c r="U265" s="32" t="e">
        <f>VLOOKUP('регистрация выд заявок'!I265,РЕЕСТР!C217:H469,10,0)</f>
        <v>#N/A</v>
      </c>
      <c r="V265" s="12"/>
      <c r="W265" s="22"/>
      <c r="X265" s="6" t="b">
        <f t="shared" si="22"/>
        <v>0</v>
      </c>
    </row>
    <row r="266" spans="1:24" ht="21.75" customHeight="1" x14ac:dyDescent="0.25">
      <c r="A266" s="9">
        <v>254</v>
      </c>
      <c r="B266" s="18"/>
      <c r="C266" s="19"/>
      <c r="D266" s="19"/>
      <c r="E266" s="50"/>
      <c r="F266" s="13" t="str">
        <f t="shared" si="20"/>
        <v>/2023</v>
      </c>
      <c r="G266" s="66">
        <f t="shared" si="19"/>
        <v>0</v>
      </c>
      <c r="H266" s="12"/>
      <c r="I266" s="82"/>
      <c r="J266" s="83"/>
      <c r="K266" s="46"/>
      <c r="L266" s="31"/>
      <c r="M266" s="31"/>
      <c r="N266" s="22"/>
      <c r="O266" s="7"/>
      <c r="P266" s="7"/>
      <c r="Q266" s="22"/>
      <c r="R266" s="12"/>
      <c r="S266" s="21" t="e">
        <f>РЕЕСТР!#REF!</f>
        <v>#REF!</v>
      </c>
      <c r="T266" s="166" t="e">
        <f>VLOOKUP(I266,РЕЕСТР!C203:K216,12,0)</f>
        <v>#N/A</v>
      </c>
      <c r="U266" s="32" t="e">
        <f>VLOOKUP('регистрация выд заявок'!I266,РЕЕСТР!C217:H470,10,0)</f>
        <v>#N/A</v>
      </c>
      <c r="V266" s="10"/>
      <c r="W266" s="22"/>
      <c r="X266" s="6" t="b">
        <f t="shared" si="22"/>
        <v>0</v>
      </c>
    </row>
    <row r="267" spans="1:24" ht="20.25" customHeight="1" x14ac:dyDescent="0.25">
      <c r="A267" s="9">
        <v>255</v>
      </c>
      <c r="B267" s="18"/>
      <c r="C267" s="19"/>
      <c r="D267" s="19"/>
      <c r="E267" s="50"/>
      <c r="F267" s="13" t="str">
        <f t="shared" si="20"/>
        <v>/2023</v>
      </c>
      <c r="G267" s="66">
        <f t="shared" si="19"/>
        <v>0</v>
      </c>
      <c r="H267" s="12"/>
      <c r="I267" s="82"/>
      <c r="J267" s="83"/>
      <c r="K267" s="46"/>
      <c r="L267" s="31"/>
      <c r="M267" s="31"/>
      <c r="N267" s="22"/>
      <c r="O267" s="7"/>
      <c r="P267" s="7"/>
      <c r="Q267" s="22"/>
      <c r="R267" s="12"/>
      <c r="S267" s="21" t="e">
        <f>РЕЕСТР!#REF!</f>
        <v>#REF!</v>
      </c>
      <c r="T267" s="166" t="e">
        <f>VLOOKUP(I267,РЕЕСТР!C204:K216,12,0)</f>
        <v>#N/A</v>
      </c>
      <c r="U267" s="32" t="e">
        <f>VLOOKUP('регистрация выд заявок'!I267,РЕЕСТР!C217:H471,10,0)</f>
        <v>#N/A</v>
      </c>
      <c r="V267" s="12"/>
      <c r="W267" s="22"/>
      <c r="X267" s="6" t="b">
        <f t="shared" si="22"/>
        <v>0</v>
      </c>
    </row>
    <row r="268" spans="1:24" ht="39.75" customHeight="1" x14ac:dyDescent="0.25">
      <c r="A268" s="9">
        <v>256</v>
      </c>
      <c r="B268" s="18"/>
      <c r="C268" s="19"/>
      <c r="D268" s="19"/>
      <c r="E268" s="50"/>
      <c r="F268" s="13" t="str">
        <f t="shared" si="20"/>
        <v>/2023</v>
      </c>
      <c r="G268" s="66">
        <f t="shared" si="19"/>
        <v>0</v>
      </c>
      <c r="H268" s="12"/>
      <c r="I268" s="82"/>
      <c r="J268" s="83"/>
      <c r="K268" s="46"/>
      <c r="L268" s="31"/>
      <c r="M268" s="31"/>
      <c r="N268" s="22"/>
      <c r="O268" s="7"/>
      <c r="P268" s="7"/>
      <c r="Q268" s="22"/>
      <c r="R268" s="12"/>
      <c r="S268" s="21" t="e">
        <f>РЕЕСТР!#REF!</f>
        <v>#REF!</v>
      </c>
      <c r="T268" s="166" t="e">
        <f>VLOOKUP(I268,РЕЕСТР!C205:K216,12,0)</f>
        <v>#N/A</v>
      </c>
      <c r="U268" s="32" t="e">
        <f>VLOOKUP('регистрация выд заявок'!I268,РЕЕСТР!C217:H472,10,0)</f>
        <v>#N/A</v>
      </c>
      <c r="V268" s="10"/>
      <c r="W268" s="22"/>
      <c r="X268" s="6" t="b">
        <f t="shared" si="22"/>
        <v>0</v>
      </c>
    </row>
    <row r="269" spans="1:24" ht="21" customHeight="1" x14ac:dyDescent="0.25">
      <c r="A269" s="9">
        <v>257</v>
      </c>
      <c r="B269" s="18"/>
      <c r="C269" s="19"/>
      <c r="D269" s="19"/>
      <c r="E269" s="50"/>
      <c r="F269" s="13" t="str">
        <f t="shared" si="20"/>
        <v>/2023</v>
      </c>
      <c r="G269" s="66">
        <f t="shared" si="19"/>
        <v>0</v>
      </c>
      <c r="H269" s="12"/>
      <c r="I269" s="82"/>
      <c r="J269" s="83"/>
      <c r="K269" s="78"/>
      <c r="L269" s="31"/>
      <c r="M269" s="31"/>
      <c r="N269" s="22"/>
      <c r="O269" s="9"/>
      <c r="P269" s="7"/>
      <c r="Q269" s="22"/>
      <c r="R269" s="12"/>
      <c r="S269" s="21" t="e">
        <f>РЕЕСТР!#REF!</f>
        <v>#REF!</v>
      </c>
      <c r="T269" s="166" t="e">
        <f>VLOOKUP(I269,РЕЕСТР!C206:K216,12,0)</f>
        <v>#N/A</v>
      </c>
      <c r="U269" s="32" t="e">
        <f>VLOOKUP('регистрация выд заявок'!I269,РЕЕСТР!C217:H473,10,0)</f>
        <v>#N/A</v>
      </c>
      <c r="V269" s="10"/>
      <c r="W269" s="22"/>
      <c r="X269" s="6" t="b">
        <f t="shared" si="22"/>
        <v>0</v>
      </c>
    </row>
    <row r="270" spans="1:24" ht="17.25" customHeight="1" x14ac:dyDescent="0.25">
      <c r="A270" s="9">
        <v>258</v>
      </c>
      <c r="B270" s="18"/>
      <c r="C270" s="19"/>
      <c r="D270" s="19"/>
      <c r="E270" s="50"/>
      <c r="F270" s="13" t="str">
        <f t="shared" si="20"/>
        <v>/2023</v>
      </c>
      <c r="G270" s="66">
        <f t="shared" si="19"/>
        <v>0</v>
      </c>
      <c r="H270" s="12"/>
      <c r="I270" s="82"/>
      <c r="J270" s="83"/>
      <c r="K270" s="46"/>
      <c r="L270" s="31"/>
      <c r="M270" s="31"/>
      <c r="N270" s="22"/>
      <c r="O270" s="7"/>
      <c r="P270" s="7"/>
      <c r="Q270" s="22"/>
      <c r="R270" s="12"/>
      <c r="S270" s="21" t="e">
        <f>РЕЕСТР!#REF!</f>
        <v>#REF!</v>
      </c>
      <c r="T270" s="166" t="e">
        <f>VLOOKUP(I270,РЕЕСТР!C207:K216,12,0)</f>
        <v>#N/A</v>
      </c>
      <c r="U270" s="32" t="e">
        <f>VLOOKUP('регистрация выд заявок'!I270,РЕЕСТР!C217:H474,10,0)</f>
        <v>#N/A</v>
      </c>
      <c r="V270" s="10"/>
      <c r="W270" s="22"/>
      <c r="X270" s="6" t="b">
        <f t="shared" si="22"/>
        <v>0</v>
      </c>
    </row>
    <row r="271" spans="1:24" ht="24" customHeight="1" x14ac:dyDescent="0.25">
      <c r="A271" s="9">
        <v>259</v>
      </c>
      <c r="B271" s="18"/>
      <c r="C271" s="19"/>
      <c r="D271" s="19"/>
      <c r="E271" s="50"/>
      <c r="F271" s="13" t="str">
        <f t="shared" si="20"/>
        <v>/2023</v>
      </c>
      <c r="G271" s="66">
        <f t="shared" si="19"/>
        <v>0</v>
      </c>
      <c r="H271" s="12"/>
      <c r="I271" s="82"/>
      <c r="J271" s="83"/>
      <c r="K271" s="46"/>
      <c r="L271" s="31"/>
      <c r="M271" s="31"/>
      <c r="N271" s="22"/>
      <c r="O271" s="7"/>
      <c r="P271" s="7"/>
      <c r="Q271" s="22"/>
      <c r="R271" s="12"/>
      <c r="S271" s="21" t="e">
        <f>РЕЕСТР!#REF!</f>
        <v>#REF!</v>
      </c>
      <c r="T271" s="166" t="e">
        <f>VLOOKUP(I271,РЕЕСТР!C208:K216,12,0)</f>
        <v>#N/A</v>
      </c>
      <c r="U271" s="32" t="e">
        <f>VLOOKUP('регистрация выд заявок'!I271,РЕЕСТР!C217:H475,10,0)</f>
        <v>#N/A</v>
      </c>
      <c r="V271" s="10"/>
      <c r="W271" s="22"/>
      <c r="X271" s="6" t="b">
        <f t="shared" si="22"/>
        <v>0</v>
      </c>
    </row>
    <row r="272" spans="1:24" ht="21" customHeight="1" x14ac:dyDescent="0.25">
      <c r="A272" s="9">
        <v>260</v>
      </c>
      <c r="B272" s="18"/>
      <c r="C272" s="19"/>
      <c r="D272" s="19"/>
      <c r="E272" s="50"/>
      <c r="F272" s="13" t="str">
        <f t="shared" si="20"/>
        <v>/2023</v>
      </c>
      <c r="G272" s="66">
        <f t="shared" si="19"/>
        <v>0</v>
      </c>
      <c r="H272" s="12"/>
      <c r="I272" s="82"/>
      <c r="J272" s="83"/>
      <c r="K272" s="46"/>
      <c r="L272" s="31"/>
      <c r="M272" s="31"/>
      <c r="N272" s="22"/>
      <c r="O272" s="7"/>
      <c r="P272" s="7"/>
      <c r="Q272" s="22"/>
      <c r="R272" s="22"/>
      <c r="S272" s="21" t="e">
        <f>РЕЕСТР!#REF!</f>
        <v>#REF!</v>
      </c>
      <c r="T272" s="166" t="e">
        <f>VLOOKUP(I272,РЕЕСТР!C209:K216,12,0)</f>
        <v>#N/A</v>
      </c>
      <c r="U272" s="32" t="e">
        <f>VLOOKUP('регистрация выд заявок'!I272,РЕЕСТР!C217:H476,10,0)</f>
        <v>#N/A</v>
      </c>
      <c r="V272" s="10"/>
      <c r="W272" s="22"/>
      <c r="X272" s="6" t="b">
        <f t="shared" si="22"/>
        <v>0</v>
      </c>
    </row>
    <row r="273" spans="1:26" ht="24.75" customHeight="1" x14ac:dyDescent="0.25">
      <c r="A273" s="9">
        <v>261</v>
      </c>
      <c r="B273" s="18"/>
      <c r="C273" s="19"/>
      <c r="D273" s="19"/>
      <c r="E273" s="50"/>
      <c r="F273" s="13" t="str">
        <f t="shared" si="20"/>
        <v>/2023</v>
      </c>
      <c r="G273" s="66">
        <f t="shared" si="19"/>
        <v>0</v>
      </c>
      <c r="H273" s="12"/>
      <c r="I273" s="82"/>
      <c r="J273" s="83"/>
      <c r="K273" s="46"/>
      <c r="L273" s="31"/>
      <c r="M273" s="31"/>
      <c r="N273" s="22"/>
      <c r="O273" s="7"/>
      <c r="P273" s="7"/>
      <c r="Q273" s="22"/>
      <c r="R273" s="22"/>
      <c r="S273" s="21" t="e">
        <f>РЕЕСТР!#REF!</f>
        <v>#REF!</v>
      </c>
      <c r="T273" s="166" t="e">
        <f>VLOOKUP(I273,РЕЕСТР!C210:K216,12,0)</f>
        <v>#N/A</v>
      </c>
      <c r="U273" s="32" t="e">
        <f>VLOOKUP('регистрация выд заявок'!I273,РЕЕСТР!C217:H477,10,0)</f>
        <v>#N/A</v>
      </c>
      <c r="V273" s="10"/>
      <c r="W273" s="22"/>
      <c r="X273" s="6" t="b">
        <f t="shared" si="22"/>
        <v>0</v>
      </c>
    </row>
    <row r="274" spans="1:26" ht="21.75" customHeight="1" x14ac:dyDescent="0.25">
      <c r="A274" s="9">
        <v>262</v>
      </c>
      <c r="B274" s="18"/>
      <c r="C274" s="19"/>
      <c r="D274" s="19"/>
      <c r="E274" s="50"/>
      <c r="F274" s="13" t="str">
        <f t="shared" si="20"/>
        <v>/2023</v>
      </c>
      <c r="G274" s="66">
        <f t="shared" si="19"/>
        <v>0</v>
      </c>
      <c r="H274" s="12"/>
      <c r="I274" s="237"/>
      <c r="J274" s="87"/>
      <c r="K274" s="46"/>
      <c r="L274" s="31"/>
      <c r="M274" s="31"/>
      <c r="N274" s="22"/>
      <c r="O274" s="7"/>
      <c r="P274" s="7"/>
      <c r="Q274" s="22"/>
      <c r="R274" s="22"/>
      <c r="S274" s="21" t="e">
        <f>РЕЕСТР!#REF!</f>
        <v>#REF!</v>
      </c>
      <c r="T274" s="166" t="e">
        <f>VLOOKUP(I274,РЕЕСТР!C211:K216,12,0)</f>
        <v>#N/A</v>
      </c>
      <c r="U274" s="32" t="e">
        <f>VLOOKUP('регистрация выд заявок'!I274,РЕЕСТР!C217:H478,10,0)</f>
        <v>#N/A</v>
      </c>
      <c r="V274" s="10"/>
      <c r="W274" s="22"/>
      <c r="X274" s="6" t="b">
        <f t="shared" si="22"/>
        <v>0</v>
      </c>
    </row>
    <row r="275" spans="1:26" ht="19.5" customHeight="1" x14ac:dyDescent="0.25">
      <c r="A275" s="9">
        <v>263</v>
      </c>
      <c r="B275" s="18"/>
      <c r="C275" s="19"/>
      <c r="D275" s="19"/>
      <c r="E275" s="50"/>
      <c r="F275" s="13" t="str">
        <f t="shared" si="20"/>
        <v>/2023</v>
      </c>
      <c r="G275" s="66">
        <f t="shared" si="19"/>
        <v>0</v>
      </c>
      <c r="H275" s="12"/>
      <c r="I275" s="237"/>
      <c r="J275" s="83"/>
      <c r="K275" s="46"/>
      <c r="L275" s="31"/>
      <c r="M275" s="31"/>
      <c r="N275" s="22"/>
      <c r="O275" s="7"/>
      <c r="P275" s="7"/>
      <c r="Q275" s="22"/>
      <c r="R275" s="22"/>
      <c r="S275" s="21" t="e">
        <f>РЕЕСТР!#REF!</f>
        <v>#REF!</v>
      </c>
      <c r="T275" s="166" t="e">
        <f>VLOOKUP(I275,РЕЕСТР!C212:K216,12,0)</f>
        <v>#N/A</v>
      </c>
      <c r="U275" s="32" t="e">
        <f>VLOOKUP('регистрация выд заявок'!I275,РЕЕСТР!C217:H479,10,0)</f>
        <v>#N/A</v>
      </c>
      <c r="V275" s="10"/>
      <c r="W275" s="22"/>
      <c r="X275" s="6" t="b">
        <f t="shared" si="22"/>
        <v>0</v>
      </c>
    </row>
    <row r="276" spans="1:26" ht="28.5" customHeight="1" x14ac:dyDescent="0.25">
      <c r="A276" s="9">
        <v>264</v>
      </c>
      <c r="B276" s="18"/>
      <c r="C276" s="19"/>
      <c r="D276" s="19"/>
      <c r="E276" s="50"/>
      <c r="F276" s="13" t="str">
        <f t="shared" si="20"/>
        <v>/2023</v>
      </c>
      <c r="G276" s="66">
        <f t="shared" si="19"/>
        <v>0</v>
      </c>
      <c r="H276" s="22"/>
      <c r="I276" s="82"/>
      <c r="J276" s="83"/>
      <c r="K276" s="46"/>
      <c r="L276" s="31"/>
      <c r="M276" s="31"/>
      <c r="N276" s="22"/>
      <c r="O276" s="7"/>
      <c r="P276" s="7"/>
      <c r="Q276" s="22"/>
      <c r="R276" s="22"/>
      <c r="S276" s="21" t="e">
        <f>РЕЕСТР!#REF!</f>
        <v>#REF!</v>
      </c>
      <c r="T276" s="166" t="e">
        <f>VLOOKUP(I276,РЕЕСТР!C213:K216,12,0)</f>
        <v>#N/A</v>
      </c>
      <c r="U276" s="32" t="e">
        <f>VLOOKUP('регистрация выд заявок'!I276,РЕЕСТР!C217:H480,10,0)</f>
        <v>#N/A</v>
      </c>
      <c r="V276" s="10"/>
      <c r="W276" s="22"/>
      <c r="X276" s="6" t="b">
        <f t="shared" si="22"/>
        <v>0</v>
      </c>
    </row>
    <row r="277" spans="1:26" ht="21.75" customHeight="1" x14ac:dyDescent="0.25">
      <c r="A277" s="9">
        <v>265</v>
      </c>
      <c r="B277" s="18"/>
      <c r="C277" s="19"/>
      <c r="D277" s="19"/>
      <c r="E277" s="50"/>
      <c r="F277" s="13" t="str">
        <f t="shared" si="20"/>
        <v>/2023</v>
      </c>
      <c r="G277" s="66">
        <f t="shared" si="19"/>
        <v>0</v>
      </c>
      <c r="H277" s="22"/>
      <c r="I277" s="82"/>
      <c r="J277" s="83"/>
      <c r="K277" s="46"/>
      <c r="L277" s="31"/>
      <c r="M277" s="31"/>
      <c r="N277" s="22"/>
      <c r="O277" s="7"/>
      <c r="P277" s="7"/>
      <c r="Q277" s="22"/>
      <c r="R277" s="22"/>
      <c r="S277" s="21" t="e">
        <f>РЕЕСТР!#REF!</f>
        <v>#REF!</v>
      </c>
      <c r="T277" s="166" t="e">
        <f>VLOOKUP(I277,РЕЕСТР!C214:K216,12,0)</f>
        <v>#N/A</v>
      </c>
      <c r="U277" s="32" t="e">
        <f>VLOOKUP('регистрация выд заявок'!I277,РЕЕСТР!C217:H481,10,0)</f>
        <v>#N/A</v>
      </c>
      <c r="V277" s="10"/>
      <c r="W277" s="22"/>
      <c r="X277" s="6" t="b">
        <f t="shared" si="22"/>
        <v>0</v>
      </c>
    </row>
    <row r="278" spans="1:26" ht="26.25" customHeight="1" x14ac:dyDescent="0.25">
      <c r="A278" s="9">
        <v>266</v>
      </c>
      <c r="B278" s="18"/>
      <c r="C278" s="19"/>
      <c r="D278" s="19"/>
      <c r="E278" s="50"/>
      <c r="F278" s="13" t="str">
        <f t="shared" si="20"/>
        <v>/2023</v>
      </c>
      <c r="G278" s="66">
        <f t="shared" si="19"/>
        <v>0</v>
      </c>
      <c r="H278" s="22"/>
      <c r="I278" s="82"/>
      <c r="J278" s="83"/>
      <c r="K278" s="46"/>
      <c r="L278" s="31"/>
      <c r="M278" s="31"/>
      <c r="N278" s="22"/>
      <c r="O278" s="7"/>
      <c r="P278" s="7"/>
      <c r="Q278" s="22"/>
      <c r="R278" s="22"/>
      <c r="S278" s="21" t="e">
        <f>РЕЕСТР!#REF!</f>
        <v>#REF!</v>
      </c>
      <c r="T278" s="166" t="e">
        <f>VLOOKUP(I278,РЕЕСТР!C215:K216,12,0)</f>
        <v>#N/A</v>
      </c>
      <c r="U278" s="32" t="e">
        <f>VLOOKUP('регистрация выд заявок'!I278,РЕЕСТР!C217:H482,10,0)</f>
        <v>#N/A</v>
      </c>
      <c r="V278" s="12"/>
      <c r="W278" s="22"/>
      <c r="X278" s="6" t="b">
        <f t="shared" si="22"/>
        <v>0</v>
      </c>
    </row>
    <row r="279" spans="1:26" ht="21" customHeight="1" x14ac:dyDescent="0.25">
      <c r="A279" s="9">
        <v>267</v>
      </c>
      <c r="B279" s="18"/>
      <c r="C279" s="19"/>
      <c r="D279" s="19"/>
      <c r="E279" s="50"/>
      <c r="F279" s="13" t="str">
        <f t="shared" si="20"/>
        <v>/2023</v>
      </c>
      <c r="G279" s="66">
        <f t="shared" si="19"/>
        <v>0</v>
      </c>
      <c r="H279" s="22"/>
      <c r="I279" s="82"/>
      <c r="J279" s="83"/>
      <c r="K279" s="46"/>
      <c r="L279" s="31"/>
      <c r="M279" s="31"/>
      <c r="N279" s="22"/>
      <c r="O279" s="7"/>
      <c r="P279" s="7"/>
      <c r="Q279" s="22"/>
      <c r="R279" s="22"/>
      <c r="S279" s="21" t="e">
        <f>РЕЕСТР!#REF!</f>
        <v>#REF!</v>
      </c>
      <c r="T279" s="166" t="e">
        <f>VLOOKUP(I279,РЕЕСТР!C216:K216,12,0)</f>
        <v>#N/A</v>
      </c>
      <c r="U279" s="32" t="e">
        <f>VLOOKUP('регистрация выд заявок'!I279,РЕЕСТР!C217:H483,10,0)</f>
        <v>#N/A</v>
      </c>
      <c r="V279" s="12"/>
      <c r="W279" s="22"/>
      <c r="X279" s="6" t="b">
        <f t="shared" si="22"/>
        <v>0</v>
      </c>
    </row>
    <row r="280" spans="1:26" ht="21.75" customHeight="1" x14ac:dyDescent="0.25">
      <c r="A280" s="9">
        <v>268</v>
      </c>
      <c r="B280" s="18"/>
      <c r="C280" s="19"/>
      <c r="D280" s="19"/>
      <c r="E280" s="50"/>
      <c r="F280" s="13" t="str">
        <f t="shared" si="20"/>
        <v>/2023</v>
      </c>
      <c r="G280" s="66">
        <f t="shared" si="19"/>
        <v>0</v>
      </c>
      <c r="H280" s="22"/>
      <c r="I280" s="82"/>
      <c r="J280" s="83"/>
      <c r="K280" s="46"/>
      <c r="L280" s="31"/>
      <c r="M280" s="31"/>
      <c r="N280" s="22"/>
      <c r="O280" s="7"/>
      <c r="P280" s="7"/>
      <c r="Q280" s="22"/>
      <c r="R280" s="22"/>
      <c r="S280" s="21" t="e">
        <f>РЕЕСТР!#REF!</f>
        <v>#REF!</v>
      </c>
      <c r="T280" s="166" t="e">
        <f>VLOOKUP(I280,РЕЕСТР!#REF!,12,0)</f>
        <v>#REF!</v>
      </c>
      <c r="U280" s="32" t="e">
        <f>VLOOKUP('регистрация выд заявок'!I280,РЕЕСТР!C217:H484,10,0)</f>
        <v>#N/A</v>
      </c>
      <c r="V280" s="10"/>
      <c r="W280" s="22"/>
      <c r="X280" s="6" t="b">
        <f t="shared" si="22"/>
        <v>0</v>
      </c>
    </row>
    <row r="281" spans="1:26" ht="26.25" customHeight="1" x14ac:dyDescent="0.25">
      <c r="A281" s="9">
        <v>269</v>
      </c>
      <c r="B281" s="18"/>
      <c r="C281" s="19"/>
      <c r="D281" s="19"/>
      <c r="E281" s="50"/>
      <c r="F281" s="13" t="str">
        <f t="shared" si="20"/>
        <v>/2023</v>
      </c>
      <c r="G281" s="66">
        <f t="shared" si="19"/>
        <v>0</v>
      </c>
      <c r="H281" s="22"/>
      <c r="I281" s="82"/>
      <c r="J281" s="83"/>
      <c r="K281" s="46"/>
      <c r="L281" s="31"/>
      <c r="M281" s="31"/>
      <c r="N281" s="22"/>
      <c r="O281" s="7"/>
      <c r="P281" s="7"/>
      <c r="Q281" s="22"/>
      <c r="R281" s="22"/>
      <c r="S281" s="21" t="e">
        <f>РЕЕСТР!#REF!</f>
        <v>#REF!</v>
      </c>
      <c r="T281" s="166" t="e">
        <f>VLOOKUP(I281,РЕЕСТР!#REF!,12,0)</f>
        <v>#REF!</v>
      </c>
      <c r="U281" s="32" t="e">
        <f>VLOOKUP('регистрация выд заявок'!I281,РЕЕСТР!C217:H485,10,0)</f>
        <v>#N/A</v>
      </c>
      <c r="V281" s="12"/>
      <c r="W281" s="22"/>
      <c r="X281" s="89" t="b">
        <f t="shared" si="22"/>
        <v>0</v>
      </c>
      <c r="Y281" s="89"/>
      <c r="Z281" s="89"/>
    </row>
    <row r="282" spans="1:26" ht="27.75" customHeight="1" x14ac:dyDescent="0.25">
      <c r="A282" s="9">
        <v>270</v>
      </c>
      <c r="B282" s="18"/>
      <c r="C282" s="19"/>
      <c r="D282" s="19"/>
      <c r="E282" s="50"/>
      <c r="F282" s="13" t="str">
        <f t="shared" si="20"/>
        <v>/2023</v>
      </c>
      <c r="G282" s="66">
        <f t="shared" si="19"/>
        <v>0</v>
      </c>
      <c r="H282" s="22"/>
      <c r="I282" s="82"/>
      <c r="J282" s="83"/>
      <c r="K282" s="54"/>
      <c r="L282" s="31"/>
      <c r="M282" s="31"/>
      <c r="N282" s="22"/>
      <c r="O282" s="56"/>
      <c r="P282" s="56"/>
      <c r="Q282" s="22"/>
      <c r="R282" s="22"/>
      <c r="S282" s="21" t="e">
        <f>РЕЕСТР!#REF!</f>
        <v>#REF!</v>
      </c>
      <c r="T282" s="166" t="e">
        <f>VLOOKUP(I282,РЕЕСТР!#REF!,12,0)</f>
        <v>#REF!</v>
      </c>
      <c r="U282" s="32" t="e">
        <f>VLOOKUP('регистрация выд заявок'!I282,РЕЕСТР!C217:H486,10,0)</f>
        <v>#N/A</v>
      </c>
      <c r="V282" s="10"/>
      <c r="W282" s="22"/>
      <c r="X282" s="89" t="b">
        <f t="shared" si="22"/>
        <v>0</v>
      </c>
      <c r="Y282" s="89"/>
      <c r="Z282" s="89"/>
    </row>
    <row r="283" spans="1:26" ht="21.75" customHeight="1" x14ac:dyDescent="0.25">
      <c r="A283" s="9">
        <v>271</v>
      </c>
      <c r="B283" s="18"/>
      <c r="C283" s="19"/>
      <c r="D283" s="19"/>
      <c r="E283" s="50"/>
      <c r="F283" s="13" t="str">
        <f t="shared" si="20"/>
        <v>/2023</v>
      </c>
      <c r="G283" s="66">
        <f t="shared" si="19"/>
        <v>0</v>
      </c>
      <c r="H283" s="22"/>
      <c r="I283" s="82"/>
      <c r="J283" s="83"/>
      <c r="K283" s="45"/>
      <c r="L283" s="31"/>
      <c r="M283" s="31"/>
      <c r="N283" s="22"/>
      <c r="O283" s="9"/>
      <c r="P283" s="56"/>
      <c r="Q283" s="22"/>
      <c r="R283" s="22"/>
      <c r="S283" s="21" t="e">
        <f>РЕЕСТР!#REF!</f>
        <v>#REF!</v>
      </c>
      <c r="T283" s="166" t="e">
        <f>VLOOKUP(I283,РЕЕСТР!#REF!,12,0)</f>
        <v>#REF!</v>
      </c>
      <c r="U283" s="32" t="e">
        <f>VLOOKUP('регистрация выд заявок'!I283,РЕЕСТР!C217:H487,10,0)</f>
        <v>#N/A</v>
      </c>
      <c r="V283" s="10"/>
      <c r="W283" s="22"/>
      <c r="X283" s="89" t="b">
        <f t="shared" si="22"/>
        <v>0</v>
      </c>
      <c r="Y283" s="89"/>
      <c r="Z283" s="89"/>
    </row>
    <row r="284" spans="1:26" ht="25.5" customHeight="1" x14ac:dyDescent="0.25">
      <c r="A284" s="9">
        <v>272</v>
      </c>
      <c r="B284" s="11"/>
      <c r="C284" s="19"/>
      <c r="D284" s="19"/>
      <c r="E284" s="50"/>
      <c r="F284" s="13" t="str">
        <f t="shared" si="20"/>
        <v>/2023</v>
      </c>
      <c r="G284" s="66">
        <f t="shared" si="19"/>
        <v>0</v>
      </c>
      <c r="H284" s="12"/>
      <c r="I284" s="82"/>
      <c r="J284" s="83"/>
      <c r="K284" s="78"/>
      <c r="L284" s="31"/>
      <c r="M284" s="31"/>
      <c r="N284" s="22"/>
      <c r="O284" s="9"/>
      <c r="P284" s="56"/>
      <c r="Q284" s="22"/>
      <c r="R284" s="22"/>
      <c r="S284" s="21" t="e">
        <f>РЕЕСТР!#REF!</f>
        <v>#REF!</v>
      </c>
      <c r="T284" s="166" t="e">
        <f>VLOOKUP(I284,РЕЕСТР!#REF!,12,0)</f>
        <v>#REF!</v>
      </c>
      <c r="U284" s="32" t="e">
        <f>VLOOKUP('регистрация выд заявок'!I284,РЕЕСТР!C217:H488,10,0)</f>
        <v>#N/A</v>
      </c>
      <c r="V284" s="10"/>
      <c r="W284" s="22"/>
      <c r="X284" s="89" t="b">
        <f t="shared" si="22"/>
        <v>0</v>
      </c>
      <c r="Y284" s="89"/>
      <c r="Z284" s="89"/>
    </row>
    <row r="285" spans="1:26" ht="24" customHeight="1" x14ac:dyDescent="0.25">
      <c r="A285" s="9">
        <v>273</v>
      </c>
      <c r="B285" s="11"/>
      <c r="C285" s="19"/>
      <c r="D285" s="19"/>
      <c r="E285" s="50"/>
      <c r="F285" s="13" t="str">
        <f t="shared" si="20"/>
        <v>/2023</v>
      </c>
      <c r="G285" s="66">
        <f t="shared" si="19"/>
        <v>0</v>
      </c>
      <c r="H285" s="12"/>
      <c r="I285" s="82"/>
      <c r="J285" s="83"/>
      <c r="K285" s="78"/>
      <c r="L285" s="31"/>
      <c r="M285" s="31"/>
      <c r="N285" s="22"/>
      <c r="O285" s="9"/>
      <c r="P285" s="56"/>
      <c r="Q285" s="22"/>
      <c r="R285" s="22"/>
      <c r="S285" s="21" t="e">
        <f>РЕЕСТР!#REF!</f>
        <v>#REF!</v>
      </c>
      <c r="T285" s="166" t="e">
        <f>VLOOKUP(I285,РЕЕСТР!#REF!,12,0)</f>
        <v>#REF!</v>
      </c>
      <c r="U285" s="32" t="e">
        <f>VLOOKUP('регистрация выд заявок'!I285,РЕЕСТР!C217:H489,10,0)</f>
        <v>#N/A</v>
      </c>
      <c r="V285" s="10"/>
      <c r="W285" s="22"/>
      <c r="X285" s="89" t="b">
        <f t="shared" si="22"/>
        <v>0</v>
      </c>
      <c r="Y285" s="89"/>
      <c r="Z285" s="89"/>
    </row>
    <row r="286" spans="1:26" ht="24" customHeight="1" x14ac:dyDescent="0.25">
      <c r="A286" s="9">
        <v>274</v>
      </c>
      <c r="B286" s="18"/>
      <c r="C286" s="19"/>
      <c r="D286" s="19"/>
      <c r="E286" s="50"/>
      <c r="F286" s="13" t="str">
        <f t="shared" si="20"/>
        <v>/2023</v>
      </c>
      <c r="G286" s="66">
        <f t="shared" si="19"/>
        <v>0</v>
      </c>
      <c r="H286" s="12"/>
      <c r="I286" s="82"/>
      <c r="J286" s="83"/>
      <c r="K286" s="78"/>
      <c r="L286" s="31"/>
      <c r="M286" s="31"/>
      <c r="N286" s="22"/>
      <c r="O286" s="63"/>
      <c r="P286" s="7"/>
      <c r="Q286" s="22"/>
      <c r="R286" s="22"/>
      <c r="S286" s="21" t="e">
        <f>РЕЕСТР!#REF!</f>
        <v>#REF!</v>
      </c>
      <c r="T286" s="166" t="e">
        <f>VLOOKUP(I286,РЕЕСТР!#REF!,12,0)</f>
        <v>#REF!</v>
      </c>
      <c r="U286" s="32" t="e">
        <f>VLOOKUP('регистрация выд заявок'!I286,РЕЕСТР!C217:H490,10,0)</f>
        <v>#N/A</v>
      </c>
      <c r="V286" s="10"/>
      <c r="W286" s="22"/>
      <c r="X286" s="89" t="b">
        <f t="shared" si="22"/>
        <v>0</v>
      </c>
      <c r="Y286" s="89"/>
      <c r="Z286" s="89"/>
    </row>
    <row r="287" spans="1:26" s="6" customFormat="1" ht="21" customHeight="1" x14ac:dyDescent="0.25">
      <c r="A287" s="9">
        <v>275</v>
      </c>
      <c r="B287" s="18"/>
      <c r="C287" s="19"/>
      <c r="D287" s="19"/>
      <c r="E287" s="50"/>
      <c r="F287" s="13" t="str">
        <f t="shared" si="20"/>
        <v>/2023</v>
      </c>
      <c r="G287" s="66">
        <f t="shared" si="19"/>
        <v>0</v>
      </c>
      <c r="H287" s="22"/>
      <c r="I287" s="82"/>
      <c r="J287" s="83"/>
      <c r="K287" s="84"/>
      <c r="L287" s="31"/>
      <c r="M287" s="31"/>
      <c r="N287" s="22"/>
      <c r="O287" s="22"/>
      <c r="P287" s="56"/>
      <c r="Q287" s="22"/>
      <c r="R287" s="22"/>
      <c r="S287" s="21" t="e">
        <f>РЕЕСТР!#REF!</f>
        <v>#REF!</v>
      </c>
      <c r="T287" s="166" t="e">
        <f>VLOOKUP(I287,РЕЕСТР!#REF!,12,0)</f>
        <v>#REF!</v>
      </c>
      <c r="U287" s="32" t="e">
        <f>VLOOKUP('регистрация выд заявок'!I287,РЕЕСТР!C217:H491,10,0)</f>
        <v>#N/A</v>
      </c>
      <c r="V287" s="10"/>
      <c r="W287" s="22"/>
      <c r="X287" s="89" t="b">
        <f t="shared" si="22"/>
        <v>0</v>
      </c>
      <c r="Y287" s="89"/>
      <c r="Z287" s="89"/>
    </row>
    <row r="288" spans="1:26" s="6" customFormat="1" ht="21" customHeight="1" x14ac:dyDescent="0.25">
      <c r="A288" s="9">
        <v>276</v>
      </c>
      <c r="B288" s="18"/>
      <c r="C288" s="19"/>
      <c r="D288" s="19"/>
      <c r="E288" s="50"/>
      <c r="F288" s="13" t="str">
        <f t="shared" si="20"/>
        <v>/2023</v>
      </c>
      <c r="G288" s="66">
        <f t="shared" si="19"/>
        <v>0</v>
      </c>
      <c r="H288" s="22"/>
      <c r="I288" s="82"/>
      <c r="J288" s="83"/>
      <c r="K288" s="84"/>
      <c r="L288" s="31"/>
      <c r="M288" s="31"/>
      <c r="N288" s="22"/>
      <c r="O288" s="22"/>
      <c r="P288" s="56"/>
      <c r="Q288" s="22"/>
      <c r="R288" s="22"/>
      <c r="S288" s="21" t="e">
        <f>РЕЕСТР!#REF!</f>
        <v>#REF!</v>
      </c>
      <c r="T288" s="166" t="e">
        <f>VLOOKUP(I288,РЕЕСТР!#REF!,12,0)</f>
        <v>#REF!</v>
      </c>
      <c r="U288" s="32" t="e">
        <f>VLOOKUP('регистрация выд заявок'!I288,РЕЕСТР!C217:H492,10,0)</f>
        <v>#N/A</v>
      </c>
      <c r="V288" s="10"/>
      <c r="W288" s="22"/>
      <c r="X288" s="89" t="b">
        <f t="shared" si="22"/>
        <v>0</v>
      </c>
      <c r="Y288" s="89"/>
      <c r="Z288" s="89"/>
    </row>
    <row r="289" spans="1:26" ht="18" customHeight="1" x14ac:dyDescent="0.25">
      <c r="A289" s="9">
        <v>277</v>
      </c>
      <c r="B289" s="18"/>
      <c r="C289" s="19"/>
      <c r="D289" s="19"/>
      <c r="E289" s="50"/>
      <c r="F289" s="13" t="str">
        <f t="shared" si="20"/>
        <v>/2023</v>
      </c>
      <c r="G289" s="66">
        <f t="shared" si="19"/>
        <v>0</v>
      </c>
      <c r="H289" s="22"/>
      <c r="I289" s="82"/>
      <c r="J289" s="83"/>
      <c r="K289" s="54"/>
      <c r="L289" s="31"/>
      <c r="M289" s="31"/>
      <c r="N289" s="22"/>
      <c r="O289" s="56"/>
      <c r="P289" s="56"/>
      <c r="Q289" s="7"/>
      <c r="R289" s="22"/>
      <c r="S289" s="21" t="e">
        <f>РЕЕСТР!#REF!</f>
        <v>#REF!</v>
      </c>
      <c r="T289" s="166" t="e">
        <f>VLOOKUP(I289,РЕЕСТР!#REF!,12,0)</f>
        <v>#REF!</v>
      </c>
      <c r="U289" s="32" t="e">
        <f>VLOOKUP('регистрация выд заявок'!I289,РЕЕСТР!C217:H493,10,0)</f>
        <v>#N/A</v>
      </c>
      <c r="V289" s="10"/>
      <c r="W289" s="22"/>
      <c r="X289" s="89" t="b">
        <f t="shared" si="22"/>
        <v>0</v>
      </c>
      <c r="Y289" s="89"/>
      <c r="Z289" s="89"/>
    </row>
    <row r="290" spans="1:26" ht="21.75" customHeight="1" x14ac:dyDescent="0.25">
      <c r="A290" s="9">
        <v>278</v>
      </c>
      <c r="B290" s="11"/>
      <c r="C290" s="19"/>
      <c r="D290" s="19"/>
      <c r="E290" s="50"/>
      <c r="F290" s="13" t="str">
        <f t="shared" si="20"/>
        <v>/2023</v>
      </c>
      <c r="G290" s="66">
        <f t="shared" si="19"/>
        <v>0</v>
      </c>
      <c r="H290" s="12"/>
      <c r="I290" s="82"/>
      <c r="J290" s="83"/>
      <c r="K290" s="84"/>
      <c r="L290" s="31"/>
      <c r="M290" s="31"/>
      <c r="N290" s="22"/>
      <c r="O290" s="63"/>
      <c r="P290" s="7"/>
      <c r="Q290" s="12"/>
      <c r="R290" s="22"/>
      <c r="S290" s="21" t="e">
        <f>РЕЕСТР!#REF!</f>
        <v>#REF!</v>
      </c>
      <c r="T290" s="166" t="e">
        <f>VLOOKUP(I290,РЕЕСТР!#REF!,12,0)</f>
        <v>#REF!</v>
      </c>
      <c r="U290" s="32" t="e">
        <f>VLOOKUP('регистрация выд заявок'!I290,РЕЕСТР!C217:H494,10,0)</f>
        <v>#N/A</v>
      </c>
      <c r="V290" s="10"/>
      <c r="W290" s="22"/>
      <c r="X290" s="89" t="b">
        <f t="shared" si="22"/>
        <v>0</v>
      </c>
      <c r="Y290" s="89"/>
      <c r="Z290" s="89"/>
    </row>
    <row r="291" spans="1:26" ht="22.5" customHeight="1" x14ac:dyDescent="0.25">
      <c r="A291" s="9">
        <v>279</v>
      </c>
      <c r="B291" s="18"/>
      <c r="C291" s="19"/>
      <c r="D291" s="19"/>
      <c r="E291" s="50"/>
      <c r="F291" s="13" t="str">
        <f t="shared" si="20"/>
        <v>/2023</v>
      </c>
      <c r="G291" s="66">
        <f t="shared" si="19"/>
        <v>0</v>
      </c>
      <c r="H291" s="22"/>
      <c r="I291" s="82"/>
      <c r="J291" s="83"/>
      <c r="K291" s="84"/>
      <c r="L291" s="31"/>
      <c r="M291" s="31"/>
      <c r="N291" s="22"/>
      <c r="O291" s="7"/>
      <c r="P291" s="7"/>
      <c r="Q291" s="22"/>
      <c r="R291" s="22"/>
      <c r="S291" s="21" t="e">
        <f>РЕЕСТР!#REF!</f>
        <v>#REF!</v>
      </c>
      <c r="T291" s="166" t="e">
        <f>VLOOKUP(I291,РЕЕСТР!#REF!,12,0)</f>
        <v>#REF!</v>
      </c>
      <c r="U291" s="32" t="e">
        <f>VLOOKUP('регистрация выд заявок'!I291,РЕЕСТР!C217:H495,10,0)</f>
        <v>#N/A</v>
      </c>
      <c r="V291" s="10"/>
      <c r="W291" s="22"/>
      <c r="X291" s="6" t="b">
        <f t="shared" si="22"/>
        <v>0</v>
      </c>
    </row>
    <row r="292" spans="1:26" ht="19.5" customHeight="1" x14ac:dyDescent="0.25">
      <c r="A292" s="9">
        <v>280</v>
      </c>
      <c r="B292" s="18"/>
      <c r="C292" s="19"/>
      <c r="D292" s="19"/>
      <c r="E292" s="50"/>
      <c r="F292" s="13" t="str">
        <f t="shared" si="20"/>
        <v>/2023</v>
      </c>
      <c r="G292" s="66">
        <f t="shared" si="19"/>
        <v>0</v>
      </c>
      <c r="H292" s="12"/>
      <c r="I292" s="82"/>
      <c r="J292" s="83"/>
      <c r="K292" s="78"/>
      <c r="L292" s="31"/>
      <c r="M292" s="31"/>
      <c r="N292" s="22"/>
      <c r="O292" s="7"/>
      <c r="P292" s="7"/>
      <c r="Q292" s="22"/>
      <c r="R292" s="22"/>
      <c r="S292" s="21" t="e">
        <f>РЕЕСТР!#REF!</f>
        <v>#REF!</v>
      </c>
      <c r="T292" s="166" t="e">
        <f>VLOOKUP(I292,РЕЕСТР!#REF!,12,0)</f>
        <v>#REF!</v>
      </c>
      <c r="U292" s="32" t="e">
        <f>VLOOKUP('регистрация выд заявок'!I292,РЕЕСТР!C217:H496,10,0)</f>
        <v>#N/A</v>
      </c>
      <c r="V292" s="10"/>
      <c r="W292" s="22"/>
      <c r="X292" s="6" t="b">
        <f t="shared" si="22"/>
        <v>0</v>
      </c>
    </row>
    <row r="293" spans="1:26" ht="20.25" customHeight="1" x14ac:dyDescent="0.3">
      <c r="A293" s="9">
        <v>281</v>
      </c>
      <c r="B293" s="121"/>
      <c r="C293" s="22"/>
      <c r="D293" s="22"/>
      <c r="E293" s="108"/>
      <c r="F293" s="13" t="str">
        <f t="shared" si="20"/>
        <v>/2023</v>
      </c>
      <c r="G293" s="66">
        <f t="shared" si="19"/>
        <v>0</v>
      </c>
      <c r="H293" s="22"/>
      <c r="I293" s="82"/>
      <c r="J293" s="107"/>
      <c r="K293" s="22"/>
      <c r="L293" s="9"/>
      <c r="M293" s="9"/>
      <c r="N293" s="22"/>
      <c r="O293" s="9"/>
      <c r="P293" s="9"/>
      <c r="Q293" s="9"/>
      <c r="R293" s="22"/>
      <c r="S293" s="21" t="e">
        <f>РЕЕСТР!#REF!</f>
        <v>#REF!</v>
      </c>
      <c r="T293" s="167"/>
      <c r="U293" s="32" t="e">
        <f>VLOOKUP('регистрация выд заявок'!I293,РЕЕСТР!C217:H497,10,0)</f>
        <v>#N/A</v>
      </c>
      <c r="V293" s="10"/>
      <c r="W293" s="22"/>
    </row>
    <row r="294" spans="1:26" ht="20.25" customHeight="1" x14ac:dyDescent="0.25">
      <c r="A294" s="9">
        <v>282</v>
      </c>
      <c r="B294" s="18"/>
      <c r="C294" s="19"/>
      <c r="D294" s="19"/>
      <c r="E294" s="50"/>
      <c r="F294" s="13" t="str">
        <f t="shared" si="20"/>
        <v>/2023</v>
      </c>
      <c r="G294" s="66">
        <f t="shared" si="19"/>
        <v>0</v>
      </c>
      <c r="H294" s="22"/>
      <c r="I294" s="82"/>
      <c r="J294" s="83"/>
      <c r="K294" s="84"/>
      <c r="L294" s="31"/>
      <c r="M294" s="31"/>
      <c r="N294" s="22"/>
      <c r="O294" s="9"/>
      <c r="P294" s="7"/>
      <c r="Q294" s="22"/>
      <c r="R294" s="22"/>
      <c r="S294" s="21" t="e">
        <f>РЕЕСТР!#REF!</f>
        <v>#REF!</v>
      </c>
      <c r="T294" s="166" t="e">
        <f>VLOOKUP(I294,РЕЕСТР!#REF!,12,0)</f>
        <v>#REF!</v>
      </c>
      <c r="U294" s="32" t="e">
        <f>VLOOKUP('регистрация выд заявок'!I294,РЕЕСТР!C217:H498,10,0)</f>
        <v>#N/A</v>
      </c>
      <c r="V294" s="10"/>
      <c r="W294" s="22"/>
      <c r="X294" s="6" t="b">
        <f>IF(AND(N294="МСП действ",W294="выдан",L294="предоставление микрозайма"),1,IF(AND(N294="МСП СТАРТ",W294="выдан"),1,IF(AND(N294="С/З",W294="выдан"),1)))</f>
        <v>0</v>
      </c>
    </row>
    <row r="295" spans="1:26" ht="20.25" customHeight="1" x14ac:dyDescent="0.25">
      <c r="A295" s="9">
        <v>283</v>
      </c>
      <c r="B295" s="18"/>
      <c r="C295" s="19"/>
      <c r="D295" s="19"/>
      <c r="E295" s="50"/>
      <c r="F295" s="13" t="str">
        <f t="shared" si="20"/>
        <v>/2023</v>
      </c>
      <c r="G295" s="66">
        <f t="shared" si="19"/>
        <v>0</v>
      </c>
      <c r="H295" s="12"/>
      <c r="I295" s="82"/>
      <c r="J295" s="83"/>
      <c r="K295" s="84"/>
      <c r="L295" s="9"/>
      <c r="M295" s="31"/>
      <c r="N295" s="22"/>
      <c r="O295" s="9"/>
      <c r="P295" s="9"/>
      <c r="Q295" s="9"/>
      <c r="R295" s="22"/>
      <c r="S295" s="21" t="e">
        <f>РЕЕСТР!#REF!</f>
        <v>#REF!</v>
      </c>
      <c r="T295" s="166" t="e">
        <f>VLOOKUP(I295,РЕЕСТР!#REF!,12,0)</f>
        <v>#REF!</v>
      </c>
      <c r="U295" s="32" t="e">
        <f>VLOOKUP('регистрация выд заявок'!I295,РЕЕСТР!C217:H499,10,0)</f>
        <v>#N/A</v>
      </c>
      <c r="V295" s="10"/>
      <c r="W295" s="22"/>
      <c r="X295" s="6" t="b">
        <f t="shared" si="22"/>
        <v>0</v>
      </c>
    </row>
    <row r="296" spans="1:26" ht="20.25" customHeight="1" x14ac:dyDescent="0.25">
      <c r="A296" s="9">
        <v>284</v>
      </c>
      <c r="B296" s="18"/>
      <c r="C296" s="19"/>
      <c r="D296" s="19"/>
      <c r="E296" s="50"/>
      <c r="F296" s="13" t="str">
        <f t="shared" si="20"/>
        <v>/2023</v>
      </c>
      <c r="G296" s="66">
        <f t="shared" si="19"/>
        <v>0</v>
      </c>
      <c r="H296" s="22"/>
      <c r="I296" s="82"/>
      <c r="J296" s="83"/>
      <c r="K296" s="84"/>
      <c r="L296" s="9"/>
      <c r="M296" s="31"/>
      <c r="N296" s="22"/>
      <c r="O296" s="9"/>
      <c r="P296" s="9"/>
      <c r="Q296" s="9"/>
      <c r="R296" s="22"/>
      <c r="S296" s="21" t="e">
        <f>РЕЕСТР!#REF!</f>
        <v>#REF!</v>
      </c>
      <c r="T296" s="166" t="e">
        <f>VLOOKUP(I296,РЕЕСТР!#REF!,12,0)</f>
        <v>#REF!</v>
      </c>
      <c r="U296" s="32" t="e">
        <f>VLOOKUP('регистрация выд заявок'!I296,РЕЕСТР!C217:H500,10,0)</f>
        <v>#N/A</v>
      </c>
      <c r="V296" s="10"/>
      <c r="W296" s="22"/>
      <c r="X296" s="6" t="b">
        <f t="shared" si="22"/>
        <v>0</v>
      </c>
    </row>
    <row r="297" spans="1:26" ht="20.25" customHeight="1" x14ac:dyDescent="0.25">
      <c r="A297" s="9">
        <v>285</v>
      </c>
      <c r="B297" s="18"/>
      <c r="C297" s="19"/>
      <c r="D297" s="19"/>
      <c r="E297" s="50"/>
      <c r="F297" s="13" t="str">
        <f t="shared" si="20"/>
        <v>/2023</v>
      </c>
      <c r="G297" s="66">
        <f t="shared" si="19"/>
        <v>0</v>
      </c>
      <c r="H297" s="12"/>
      <c r="I297" s="82"/>
      <c r="J297" s="83"/>
      <c r="K297" s="84"/>
      <c r="L297" s="9"/>
      <c r="M297" s="31"/>
      <c r="N297" s="22"/>
      <c r="O297" s="9"/>
      <c r="P297" s="9"/>
      <c r="Q297" s="9"/>
      <c r="R297" s="22"/>
      <c r="S297" s="21" t="e">
        <f>РЕЕСТР!#REF!</f>
        <v>#REF!</v>
      </c>
      <c r="T297" s="166" t="e">
        <f>VLOOKUP(I297,РЕЕСТР!#REF!,12,0)</f>
        <v>#REF!</v>
      </c>
      <c r="U297" s="32" t="e">
        <f>VLOOKUP('регистрация выд заявок'!I297,РЕЕСТР!C217:H501,10,0)</f>
        <v>#N/A</v>
      </c>
      <c r="V297" s="10"/>
      <c r="W297" s="22"/>
      <c r="X297" s="6" t="b">
        <f t="shared" si="22"/>
        <v>0</v>
      </c>
    </row>
    <row r="298" spans="1:26" ht="20.25" customHeight="1" x14ac:dyDescent="0.25">
      <c r="A298" s="9">
        <v>286</v>
      </c>
      <c r="B298" s="18"/>
      <c r="C298" s="19"/>
      <c r="D298" s="19"/>
      <c r="E298" s="108"/>
      <c r="F298" s="13" t="str">
        <f t="shared" si="20"/>
        <v>/2023</v>
      </c>
      <c r="G298" s="66">
        <f t="shared" si="19"/>
        <v>0</v>
      </c>
      <c r="H298" s="12"/>
      <c r="I298" s="82"/>
      <c r="J298" s="83"/>
      <c r="K298" s="84"/>
      <c r="L298" s="9"/>
      <c r="M298" s="31"/>
      <c r="N298" s="22"/>
      <c r="O298" s="9"/>
      <c r="P298" s="9"/>
      <c r="Q298" s="9"/>
      <c r="R298" s="22"/>
      <c r="S298" s="21" t="e">
        <f>РЕЕСТР!#REF!</f>
        <v>#REF!</v>
      </c>
      <c r="T298" s="166" t="e">
        <f>VLOOKUP(I298,РЕЕСТР!#REF!,12,0)</f>
        <v>#REF!</v>
      </c>
      <c r="U298" s="32" t="e">
        <f>VLOOKUP('регистрация выд заявок'!I298,РЕЕСТР!C217:H502,10,0)</f>
        <v>#N/A</v>
      </c>
      <c r="V298" s="10"/>
      <c r="W298" s="22"/>
      <c r="X298" s="6" t="b">
        <f t="shared" si="22"/>
        <v>0</v>
      </c>
    </row>
    <row r="299" spans="1:26" ht="20.25" customHeight="1" x14ac:dyDescent="0.25">
      <c r="A299" s="9">
        <v>287</v>
      </c>
      <c r="B299" s="18"/>
      <c r="C299" s="19"/>
      <c r="D299" s="19"/>
      <c r="E299" s="50"/>
      <c r="F299" s="13" t="str">
        <f t="shared" si="20"/>
        <v>/2023</v>
      </c>
      <c r="G299" s="66">
        <f t="shared" si="19"/>
        <v>0</v>
      </c>
      <c r="H299" s="22"/>
      <c r="I299" s="82"/>
      <c r="J299" s="83"/>
      <c r="K299" s="84"/>
      <c r="L299" s="9"/>
      <c r="M299" s="31"/>
      <c r="N299" s="22"/>
      <c r="O299" s="9"/>
      <c r="P299" s="9"/>
      <c r="Q299" s="9"/>
      <c r="R299" s="22"/>
      <c r="S299" s="21" t="e">
        <f>РЕЕСТР!#REF!</f>
        <v>#REF!</v>
      </c>
      <c r="T299" s="166" t="e">
        <f>VLOOKUP(I299,РЕЕСТР!#REF!,12,0)</f>
        <v>#REF!</v>
      </c>
      <c r="U299" s="32" t="e">
        <f>VLOOKUP('регистрация выд заявок'!I299,РЕЕСТР!C217:H503,10,0)</f>
        <v>#N/A</v>
      </c>
      <c r="V299" s="10"/>
      <c r="W299" s="22"/>
      <c r="X299" s="6" t="b">
        <f t="shared" si="22"/>
        <v>0</v>
      </c>
    </row>
    <row r="300" spans="1:26" ht="20.25" customHeight="1" x14ac:dyDescent="0.25">
      <c r="A300" s="9">
        <v>288</v>
      </c>
      <c r="B300" s="18"/>
      <c r="C300" s="19"/>
      <c r="D300" s="19"/>
      <c r="E300" s="50"/>
      <c r="F300" s="13" t="str">
        <f t="shared" si="20"/>
        <v>/2023</v>
      </c>
      <c r="G300" s="66">
        <f t="shared" si="19"/>
        <v>0</v>
      </c>
      <c r="H300" s="22"/>
      <c r="I300" s="82"/>
      <c r="J300" s="83"/>
      <c r="K300" s="84"/>
      <c r="L300" s="9"/>
      <c r="M300" s="31"/>
      <c r="N300" s="22"/>
      <c r="O300" s="9"/>
      <c r="P300" s="9"/>
      <c r="Q300" s="9"/>
      <c r="R300" s="22"/>
      <c r="S300" s="21" t="e">
        <f>РЕЕСТР!#REF!</f>
        <v>#REF!</v>
      </c>
      <c r="T300" s="166" t="e">
        <f>VLOOKUP(I300,РЕЕСТР!#REF!,12,0)</f>
        <v>#REF!</v>
      </c>
      <c r="U300" s="32" t="e">
        <f>VLOOKUP('регистрация выд заявок'!I300,РЕЕСТР!C217:H504,10,0)</f>
        <v>#N/A</v>
      </c>
      <c r="V300" s="10"/>
      <c r="W300" s="22"/>
      <c r="X300" s="6" t="b">
        <f t="shared" si="22"/>
        <v>0</v>
      </c>
    </row>
    <row r="301" spans="1:26" ht="20.25" customHeight="1" x14ac:dyDescent="0.25">
      <c r="A301" s="9">
        <v>289</v>
      </c>
      <c r="B301" s="18"/>
      <c r="C301" s="19"/>
      <c r="D301" s="19"/>
      <c r="E301" s="50"/>
      <c r="F301" s="13" t="str">
        <f t="shared" si="20"/>
        <v>/2023</v>
      </c>
      <c r="G301" s="66">
        <f t="shared" si="19"/>
        <v>0</v>
      </c>
      <c r="H301" s="22"/>
      <c r="I301" s="82"/>
      <c r="J301" s="83"/>
      <c r="K301" s="84"/>
      <c r="L301" s="9"/>
      <c r="M301" s="31"/>
      <c r="N301" s="22"/>
      <c r="O301" s="9"/>
      <c r="P301" s="9"/>
      <c r="Q301" s="9"/>
      <c r="R301" s="22"/>
      <c r="S301" s="21" t="e">
        <f>РЕЕСТР!#REF!</f>
        <v>#REF!</v>
      </c>
      <c r="T301" s="166" t="e">
        <f>VLOOKUP(I301,РЕЕСТР!#REF!,12,0)</f>
        <v>#REF!</v>
      </c>
      <c r="U301" s="32" t="e">
        <f>VLOOKUP('регистрация выд заявок'!I301,РЕЕСТР!C217:H505,10,0)</f>
        <v>#N/A</v>
      </c>
      <c r="V301" s="10"/>
      <c r="W301" s="22"/>
      <c r="X301" s="6" t="b">
        <f t="shared" si="22"/>
        <v>0</v>
      </c>
    </row>
    <row r="302" spans="1:26" ht="20.25" customHeight="1" x14ac:dyDescent="0.25">
      <c r="A302" s="9">
        <v>290</v>
      </c>
      <c r="B302" s="18"/>
      <c r="C302" s="19"/>
      <c r="D302" s="19"/>
      <c r="E302" s="50"/>
      <c r="F302" s="13" t="str">
        <f t="shared" si="20"/>
        <v>/2023</v>
      </c>
      <c r="G302" s="66">
        <f t="shared" si="19"/>
        <v>0</v>
      </c>
      <c r="H302" s="22"/>
      <c r="I302" s="82"/>
      <c r="J302" s="83"/>
      <c r="K302" s="84"/>
      <c r="L302" s="9"/>
      <c r="M302" s="31"/>
      <c r="N302" s="22"/>
      <c r="O302" s="9"/>
      <c r="P302" s="9"/>
      <c r="Q302" s="9"/>
      <c r="R302" s="22"/>
      <c r="S302" s="21" t="e">
        <f>РЕЕСТР!#REF!</f>
        <v>#REF!</v>
      </c>
      <c r="T302" s="166" t="e">
        <f>VLOOKUP(I302,РЕЕСТР!#REF!,12,0)</f>
        <v>#REF!</v>
      </c>
      <c r="U302" s="32" t="e">
        <f>VLOOKUP('регистрация выд заявок'!I302,РЕЕСТР!C217:H506,10,0)</f>
        <v>#N/A</v>
      </c>
      <c r="V302" s="10"/>
      <c r="W302" s="22"/>
      <c r="X302" s="6" t="b">
        <f t="shared" si="22"/>
        <v>0</v>
      </c>
    </row>
    <row r="303" spans="1:26" ht="20.25" customHeight="1" x14ac:dyDescent="0.25">
      <c r="A303" s="9">
        <v>291</v>
      </c>
      <c r="B303" s="18"/>
      <c r="C303" s="19"/>
      <c r="D303" s="19"/>
      <c r="E303" s="50"/>
      <c r="F303" s="13" t="str">
        <f t="shared" si="20"/>
        <v>/2023</v>
      </c>
      <c r="G303" s="66">
        <f t="shared" si="19"/>
        <v>0</v>
      </c>
      <c r="H303" s="22"/>
      <c r="I303" s="82"/>
      <c r="J303" s="83"/>
      <c r="K303" s="84"/>
      <c r="L303" s="9"/>
      <c r="M303" s="31"/>
      <c r="N303" s="22"/>
      <c r="O303" s="9"/>
      <c r="P303" s="9"/>
      <c r="Q303" s="9"/>
      <c r="R303" s="22"/>
      <c r="S303" s="21" t="e">
        <f>РЕЕСТР!#REF!</f>
        <v>#REF!</v>
      </c>
      <c r="T303" s="166" t="e">
        <f>VLOOKUP(I303,РЕЕСТР!#REF!,12,0)</f>
        <v>#REF!</v>
      </c>
      <c r="U303" s="32" t="e">
        <f>VLOOKUP('регистрация выд заявок'!I303,РЕЕСТР!C217:H507,10,0)</f>
        <v>#N/A</v>
      </c>
      <c r="V303" s="10"/>
      <c r="W303" s="22"/>
      <c r="X303" s="6" t="b">
        <f t="shared" si="22"/>
        <v>0</v>
      </c>
    </row>
    <row r="304" spans="1:26" ht="20.25" customHeight="1" x14ac:dyDescent="0.25">
      <c r="A304" s="9">
        <v>292</v>
      </c>
      <c r="B304" s="18"/>
      <c r="C304" s="22"/>
      <c r="D304" s="19"/>
      <c r="E304" s="50"/>
      <c r="F304" s="13" t="str">
        <f t="shared" si="20"/>
        <v>/2023</v>
      </c>
      <c r="G304" s="66">
        <f t="shared" si="19"/>
        <v>0</v>
      </c>
      <c r="H304" s="22"/>
      <c r="I304" s="82"/>
      <c r="J304" s="83"/>
      <c r="K304" s="84"/>
      <c r="L304" s="9"/>
      <c r="M304" s="31"/>
      <c r="N304" s="22"/>
      <c r="O304" s="9"/>
      <c r="P304" s="9"/>
      <c r="Q304" s="9"/>
      <c r="R304" s="22"/>
      <c r="S304" s="21" t="e">
        <f>РЕЕСТР!#REF!</f>
        <v>#REF!</v>
      </c>
      <c r="T304" s="166" t="e">
        <f>VLOOKUP(I304,РЕЕСТР!#REF!,12,0)</f>
        <v>#REF!</v>
      </c>
      <c r="U304" s="32" t="e">
        <f>VLOOKUP('регистрация выд заявок'!I304,РЕЕСТР!C217:H508,10,0)</f>
        <v>#N/A</v>
      </c>
      <c r="V304" s="10"/>
      <c r="W304" s="22"/>
      <c r="X304" s="6" t="b">
        <f t="shared" si="22"/>
        <v>0</v>
      </c>
    </row>
    <row r="305" spans="1:24" ht="20.25" customHeight="1" x14ac:dyDescent="0.25">
      <c r="A305" s="9">
        <v>293</v>
      </c>
      <c r="B305" s="18"/>
      <c r="C305" s="19"/>
      <c r="D305" s="19"/>
      <c r="E305" s="50"/>
      <c r="F305" s="13" t="str">
        <f t="shared" si="20"/>
        <v>/2023</v>
      </c>
      <c r="G305" s="66">
        <f t="shared" si="19"/>
        <v>0</v>
      </c>
      <c r="H305" s="22"/>
      <c r="I305" s="82"/>
      <c r="J305" s="83"/>
      <c r="K305" s="84"/>
      <c r="L305" s="9"/>
      <c r="M305" s="31"/>
      <c r="N305" s="22"/>
      <c r="O305" s="9"/>
      <c r="P305" s="9"/>
      <c r="Q305" s="9"/>
      <c r="R305" s="22"/>
      <c r="S305" s="21" t="e">
        <f>РЕЕСТР!#REF!</f>
        <v>#REF!</v>
      </c>
      <c r="T305" s="166" t="e">
        <f>VLOOKUP(I305,РЕЕСТР!#REF!,12,0)</f>
        <v>#REF!</v>
      </c>
      <c r="U305" s="32" t="e">
        <f>VLOOKUP('регистрация выд заявок'!I305,РЕЕСТР!C217:H509,10,0)</f>
        <v>#N/A</v>
      </c>
      <c r="V305" s="10"/>
      <c r="W305" s="22"/>
      <c r="X305" s="6" t="b">
        <f t="shared" si="22"/>
        <v>0</v>
      </c>
    </row>
    <row r="306" spans="1:24" ht="20.25" customHeight="1" x14ac:dyDescent="0.25">
      <c r="A306" s="9">
        <v>294</v>
      </c>
      <c r="B306" s="18"/>
      <c r="C306" s="19"/>
      <c r="D306" s="19"/>
      <c r="E306" s="50"/>
      <c r="F306" s="13" t="str">
        <f t="shared" si="20"/>
        <v>/2023</v>
      </c>
      <c r="G306" s="66">
        <f t="shared" si="19"/>
        <v>0</v>
      </c>
      <c r="H306" s="22"/>
      <c r="I306" s="82"/>
      <c r="J306" s="83"/>
      <c r="K306" s="84"/>
      <c r="L306" s="22"/>
      <c r="M306" s="31"/>
      <c r="N306" s="22"/>
      <c r="O306" s="22"/>
      <c r="P306" s="9"/>
      <c r="Q306" s="9"/>
      <c r="R306" s="22"/>
      <c r="S306" s="21" t="e">
        <f>РЕЕСТР!#REF!</f>
        <v>#REF!</v>
      </c>
      <c r="T306" s="166" t="e">
        <f>VLOOKUP(I306,РЕЕСТР!#REF!,12,0)</f>
        <v>#REF!</v>
      </c>
      <c r="U306" s="32" t="e">
        <f>VLOOKUP('регистрация выд заявок'!I306,РЕЕСТР!C217:H510,10,0)</f>
        <v>#N/A</v>
      </c>
      <c r="V306" s="10"/>
      <c r="W306" s="22"/>
      <c r="X306" s="6" t="b">
        <f t="shared" si="22"/>
        <v>0</v>
      </c>
    </row>
    <row r="307" spans="1:24" ht="20.25" customHeight="1" x14ac:dyDescent="0.25">
      <c r="A307" s="9">
        <v>295</v>
      </c>
      <c r="B307" s="18"/>
      <c r="C307" s="19"/>
      <c r="D307" s="19"/>
      <c r="E307" s="50"/>
      <c r="F307" s="13" t="str">
        <f t="shared" si="20"/>
        <v>/2023</v>
      </c>
      <c r="G307" s="66">
        <f t="shared" si="19"/>
        <v>0</v>
      </c>
      <c r="H307" s="22"/>
      <c r="I307" s="82"/>
      <c r="J307" s="83"/>
      <c r="K307" s="84"/>
      <c r="L307" s="9"/>
      <c r="M307" s="31"/>
      <c r="N307" s="22"/>
      <c r="O307" s="9"/>
      <c r="P307" s="9"/>
      <c r="Q307" s="9"/>
      <c r="R307" s="22"/>
      <c r="S307" s="21" t="e">
        <f>РЕЕСТР!#REF!</f>
        <v>#REF!</v>
      </c>
      <c r="T307" s="166" t="e">
        <f>VLOOKUP(I307,РЕЕСТР!#REF!,12,0)</f>
        <v>#REF!</v>
      </c>
      <c r="U307" s="32" t="e">
        <f>VLOOKUP('регистрация выд заявок'!I307,РЕЕСТР!C217:H511,10,0)</f>
        <v>#N/A</v>
      </c>
      <c r="V307" s="10"/>
      <c r="W307" s="22"/>
      <c r="X307" s="6" t="b">
        <f t="shared" si="22"/>
        <v>0</v>
      </c>
    </row>
    <row r="308" spans="1:24" ht="20.25" customHeight="1" x14ac:dyDescent="0.25">
      <c r="A308" s="9">
        <v>296</v>
      </c>
      <c r="B308" s="18"/>
      <c r="C308" s="19"/>
      <c r="D308" s="19"/>
      <c r="E308" s="50"/>
      <c r="F308" s="13" t="str">
        <f t="shared" si="20"/>
        <v>/2023</v>
      </c>
      <c r="G308" s="66">
        <f t="shared" si="19"/>
        <v>0</v>
      </c>
      <c r="H308" s="22"/>
      <c r="I308" s="82"/>
      <c r="J308" s="83"/>
      <c r="K308" s="84"/>
      <c r="L308" s="9"/>
      <c r="M308" s="31"/>
      <c r="N308" s="22"/>
      <c r="O308" s="9"/>
      <c r="P308" s="9"/>
      <c r="Q308" s="9"/>
      <c r="R308" s="22"/>
      <c r="S308" s="21" t="e">
        <f>РЕЕСТР!#REF!</f>
        <v>#REF!</v>
      </c>
      <c r="T308" s="166" t="e">
        <f>VLOOKUP(I308,РЕЕСТР!#REF!,12,0)</f>
        <v>#REF!</v>
      </c>
      <c r="U308" s="32" t="e">
        <f>VLOOKUP('регистрация выд заявок'!I308,РЕЕСТР!C217:H512,10,0)</f>
        <v>#N/A</v>
      </c>
      <c r="V308" s="10"/>
      <c r="W308" s="22"/>
      <c r="X308" s="6" t="b">
        <f t="shared" si="22"/>
        <v>0</v>
      </c>
    </row>
    <row r="309" spans="1:24" ht="20.25" customHeight="1" x14ac:dyDescent="0.25">
      <c r="A309" s="9">
        <v>297</v>
      </c>
      <c r="B309" s="18"/>
      <c r="C309" s="19"/>
      <c r="D309" s="19"/>
      <c r="E309" s="50"/>
      <c r="F309" s="13" t="str">
        <f t="shared" si="20"/>
        <v>/2023</v>
      </c>
      <c r="G309" s="66">
        <f t="shared" si="19"/>
        <v>0</v>
      </c>
      <c r="H309" s="22"/>
      <c r="I309" s="82"/>
      <c r="J309" s="83"/>
      <c r="K309" s="84"/>
      <c r="L309" s="9"/>
      <c r="M309" s="31"/>
      <c r="N309" s="22"/>
      <c r="O309" s="9"/>
      <c r="P309" s="9"/>
      <c r="Q309" s="9"/>
      <c r="R309" s="22"/>
      <c r="S309" s="21" t="e">
        <f>РЕЕСТР!#REF!</f>
        <v>#REF!</v>
      </c>
      <c r="T309" s="166" t="e">
        <f>VLOOKUP(I309,РЕЕСТР!#REF!,12,0)</f>
        <v>#REF!</v>
      </c>
      <c r="U309" s="32" t="e">
        <f>VLOOKUP('регистрация выд заявок'!I309,РЕЕСТР!C217:H513,10,0)</f>
        <v>#N/A</v>
      </c>
      <c r="V309" s="10"/>
      <c r="W309" s="22"/>
      <c r="X309" s="6" t="b">
        <f t="shared" si="22"/>
        <v>0</v>
      </c>
    </row>
    <row r="310" spans="1:24" ht="20.25" customHeight="1" x14ac:dyDescent="0.25">
      <c r="A310" s="9">
        <v>298</v>
      </c>
      <c r="B310" s="18"/>
      <c r="C310" s="19"/>
      <c r="D310" s="19"/>
      <c r="E310" s="50"/>
      <c r="F310" s="13" t="str">
        <f t="shared" si="20"/>
        <v>/2023</v>
      </c>
      <c r="G310" s="66">
        <f t="shared" si="19"/>
        <v>0</v>
      </c>
      <c r="H310" s="22"/>
      <c r="I310" s="82"/>
      <c r="J310" s="83"/>
      <c r="K310" s="84"/>
      <c r="L310" s="9"/>
      <c r="M310" s="31"/>
      <c r="N310" s="22"/>
      <c r="O310" s="9"/>
      <c r="P310" s="9"/>
      <c r="Q310" s="9"/>
      <c r="R310" s="22"/>
      <c r="S310" s="21" t="e">
        <f>РЕЕСТР!#REF!</f>
        <v>#REF!</v>
      </c>
      <c r="T310" s="166" t="e">
        <f>VLOOKUP(I310,РЕЕСТР!#REF!,12,0)</f>
        <v>#REF!</v>
      </c>
      <c r="U310" s="32" t="e">
        <f>VLOOKUP('регистрация выд заявок'!I310,РЕЕСТР!C217:H514,10,0)</f>
        <v>#N/A</v>
      </c>
      <c r="V310" s="10"/>
      <c r="W310" s="22"/>
      <c r="X310" s="6" t="b">
        <f t="shared" si="22"/>
        <v>0</v>
      </c>
    </row>
    <row r="311" spans="1:24" ht="20.25" customHeight="1" x14ac:dyDescent="0.25">
      <c r="A311" s="9">
        <v>299</v>
      </c>
      <c r="B311" s="18"/>
      <c r="C311" s="19"/>
      <c r="D311" s="19"/>
      <c r="E311" s="50"/>
      <c r="F311" s="13" t="str">
        <f t="shared" si="20"/>
        <v>/2023</v>
      </c>
      <c r="G311" s="66">
        <f t="shared" si="19"/>
        <v>0</v>
      </c>
      <c r="H311" s="22"/>
      <c r="I311" s="82"/>
      <c r="J311" s="83"/>
      <c r="K311" s="84"/>
      <c r="L311" s="9"/>
      <c r="M311" s="31"/>
      <c r="N311" s="22"/>
      <c r="O311" s="9"/>
      <c r="P311" s="9"/>
      <c r="Q311" s="9"/>
      <c r="R311" s="22"/>
      <c r="S311" s="21" t="e">
        <f>РЕЕСТР!#REF!</f>
        <v>#REF!</v>
      </c>
      <c r="T311" s="166" t="e">
        <f>VLOOKUP(I311,РЕЕСТР!#REF!,12,0)</f>
        <v>#REF!</v>
      </c>
      <c r="U311" s="32" t="e">
        <f>VLOOKUP('регистрация выд заявок'!I311,РЕЕСТР!C217:H515,10,0)</f>
        <v>#N/A</v>
      </c>
      <c r="V311" s="10"/>
      <c r="W311" s="22"/>
      <c r="X311" s="6" t="b">
        <f t="shared" si="22"/>
        <v>0</v>
      </c>
    </row>
    <row r="312" spans="1:24" ht="20.25" customHeight="1" x14ac:dyDescent="0.25">
      <c r="A312" s="9">
        <v>300</v>
      </c>
      <c r="B312" s="18"/>
      <c r="C312" s="19"/>
      <c r="D312" s="19"/>
      <c r="E312" s="50"/>
      <c r="F312" s="13" t="str">
        <f t="shared" si="20"/>
        <v>/2023</v>
      </c>
      <c r="G312" s="66">
        <f t="shared" ref="G312:G315" si="23">E312</f>
        <v>0</v>
      </c>
      <c r="H312" s="22"/>
      <c r="I312" s="82"/>
      <c r="J312" s="83"/>
      <c r="K312" s="84"/>
      <c r="L312" s="9"/>
      <c r="M312" s="31"/>
      <c r="N312" s="22"/>
      <c r="O312" s="9"/>
      <c r="P312" s="9"/>
      <c r="Q312" s="9"/>
      <c r="R312" s="22"/>
      <c r="S312" s="21" t="e">
        <f>РЕЕСТР!#REF!</f>
        <v>#REF!</v>
      </c>
      <c r="T312" s="166" t="e">
        <f>VLOOKUP(I312,РЕЕСТР!#REF!,12,0)</f>
        <v>#REF!</v>
      </c>
      <c r="U312" s="32" t="e">
        <f>VLOOKUP('регистрация выд заявок'!I312,РЕЕСТР!C217:H516,10,0)</f>
        <v>#N/A</v>
      </c>
      <c r="V312" s="10"/>
      <c r="W312" s="22"/>
      <c r="X312" s="6" t="b">
        <f t="shared" si="22"/>
        <v>0</v>
      </c>
    </row>
    <row r="313" spans="1:24" ht="20.25" customHeight="1" x14ac:dyDescent="0.25">
      <c r="A313" s="9">
        <v>301</v>
      </c>
      <c r="B313" s="18"/>
      <c r="C313" s="19"/>
      <c r="D313" s="19"/>
      <c r="E313" s="50"/>
      <c r="F313" s="13" t="str">
        <f t="shared" si="20"/>
        <v>/2023</v>
      </c>
      <c r="G313" s="66">
        <f t="shared" si="23"/>
        <v>0</v>
      </c>
      <c r="H313" s="22"/>
      <c r="I313" s="82"/>
      <c r="J313" s="83"/>
      <c r="K313" s="84"/>
      <c r="L313" s="9"/>
      <c r="M313" s="31"/>
      <c r="N313" s="22"/>
      <c r="O313" s="9"/>
      <c r="P313" s="9"/>
      <c r="Q313" s="9"/>
      <c r="R313" s="22"/>
      <c r="S313" s="21" t="e">
        <f>РЕЕСТР!#REF!</f>
        <v>#REF!</v>
      </c>
      <c r="T313" s="166" t="e">
        <f>VLOOKUP(I313,РЕЕСТР!#REF!,12,0)</f>
        <v>#REF!</v>
      </c>
      <c r="U313" s="32" t="e">
        <f>VLOOKUP('регистрация выд заявок'!I313,РЕЕСТР!C217:H517,10,0)</f>
        <v>#N/A</v>
      </c>
      <c r="V313" s="10"/>
      <c r="W313" s="22"/>
      <c r="X313" s="6" t="b">
        <f t="shared" si="22"/>
        <v>0</v>
      </c>
    </row>
    <row r="314" spans="1:24" ht="20.25" customHeight="1" x14ac:dyDescent="0.25">
      <c r="A314" s="9">
        <v>302</v>
      </c>
      <c r="B314" s="18"/>
      <c r="C314" s="19"/>
      <c r="D314" s="19"/>
      <c r="E314" s="50"/>
      <c r="F314" s="13" t="str">
        <f t="shared" si="20"/>
        <v>/2023</v>
      </c>
      <c r="G314" s="66">
        <f t="shared" si="23"/>
        <v>0</v>
      </c>
      <c r="H314" s="22"/>
      <c r="I314" s="82"/>
      <c r="J314" s="83"/>
      <c r="K314" s="84"/>
      <c r="L314" s="9"/>
      <c r="M314" s="31"/>
      <c r="N314" s="22"/>
      <c r="O314" s="9"/>
      <c r="P314" s="9"/>
      <c r="Q314" s="9"/>
      <c r="R314" s="22"/>
      <c r="S314" s="21" t="e">
        <f>РЕЕСТР!#REF!</f>
        <v>#REF!</v>
      </c>
      <c r="T314" s="166" t="e">
        <f>VLOOKUP(I314,РЕЕСТР!#REF!,12,0)</f>
        <v>#REF!</v>
      </c>
      <c r="U314" s="32" t="e">
        <f>VLOOKUP('регистрация выд заявок'!I314,РЕЕСТР!C217:H518,10,0)</f>
        <v>#N/A</v>
      </c>
      <c r="V314" s="10"/>
      <c r="W314" s="22"/>
      <c r="X314" s="6" t="b">
        <f t="shared" si="22"/>
        <v>0</v>
      </c>
    </row>
    <row r="315" spans="1:24" ht="20.25" customHeight="1" x14ac:dyDescent="0.25">
      <c r="A315" s="9">
        <v>303</v>
      </c>
      <c r="B315" s="18"/>
      <c r="C315" s="19"/>
      <c r="D315" s="19"/>
      <c r="E315" s="50"/>
      <c r="F315" s="13" t="str">
        <f t="shared" si="20"/>
        <v>/2023</v>
      </c>
      <c r="G315" s="66">
        <f t="shared" si="23"/>
        <v>0</v>
      </c>
      <c r="H315" s="22"/>
      <c r="I315" s="82"/>
      <c r="J315" s="83"/>
      <c r="K315" s="84"/>
      <c r="L315" s="9"/>
      <c r="M315" s="31"/>
      <c r="N315" s="22"/>
      <c r="O315" s="9"/>
      <c r="P315" s="9"/>
      <c r="Q315" s="9"/>
      <c r="R315" s="22"/>
      <c r="S315" s="21" t="e">
        <f>РЕЕСТР!#REF!</f>
        <v>#REF!</v>
      </c>
      <c r="T315" s="166" t="e">
        <f>VLOOKUP(I315,РЕЕСТР!#REF!,12,0)</f>
        <v>#REF!</v>
      </c>
      <c r="U315" s="32" t="e">
        <f>VLOOKUP('регистрация выд заявок'!I315,РЕЕСТР!C217:H519,10,0)</f>
        <v>#N/A</v>
      </c>
      <c r="V315" s="10"/>
      <c r="W315" s="22"/>
      <c r="X315" s="6" t="b">
        <f t="shared" si="22"/>
        <v>0</v>
      </c>
    </row>
    <row r="316" spans="1:24" ht="20.25" customHeight="1" x14ac:dyDescent="0.25">
      <c r="A316" s="9">
        <v>304</v>
      </c>
      <c r="B316" s="18"/>
      <c r="C316" s="19"/>
      <c r="D316" s="19"/>
      <c r="E316" s="50"/>
      <c r="F316" s="13" t="str">
        <f t="shared" ref="F316:F329" si="24">CONCATENATE(B316,"/2023")</f>
        <v>/2023</v>
      </c>
      <c r="G316" s="66">
        <f t="shared" ref="G316:G329" si="25">E316</f>
        <v>0</v>
      </c>
      <c r="H316" s="22"/>
      <c r="I316" s="82"/>
      <c r="J316" s="83"/>
      <c r="K316" s="84"/>
      <c r="L316" s="9"/>
      <c r="M316" s="31"/>
      <c r="N316" s="22"/>
      <c r="O316" s="9"/>
      <c r="P316" s="9"/>
      <c r="Q316" s="9"/>
      <c r="R316" s="22"/>
      <c r="S316" s="21"/>
      <c r="T316" s="166"/>
      <c r="U316" s="32" t="e">
        <f>VLOOKUP('регистрация выд заявок'!I316,РЕЕСТР!C217:H520,10,0)</f>
        <v>#N/A</v>
      </c>
      <c r="V316" s="10"/>
      <c r="W316" s="22"/>
    </row>
    <row r="317" spans="1:24" ht="20.25" customHeight="1" x14ac:dyDescent="0.25">
      <c r="A317" s="9">
        <v>305</v>
      </c>
      <c r="B317" s="18"/>
      <c r="C317" s="19"/>
      <c r="D317" s="19"/>
      <c r="E317" s="50"/>
      <c r="F317" s="13" t="str">
        <f t="shared" si="24"/>
        <v>/2023</v>
      </c>
      <c r="G317" s="66">
        <f t="shared" si="25"/>
        <v>0</v>
      </c>
      <c r="H317" s="22"/>
      <c r="I317" s="82"/>
      <c r="J317" s="83"/>
      <c r="K317" s="84"/>
      <c r="L317" s="9"/>
      <c r="M317" s="31"/>
      <c r="N317" s="22"/>
      <c r="O317" s="9"/>
      <c r="P317" s="9"/>
      <c r="Q317" s="9"/>
      <c r="R317" s="22"/>
      <c r="S317" s="21"/>
      <c r="T317" s="166"/>
      <c r="U317" s="32" t="e">
        <f>VLOOKUP('регистрация выд заявок'!I317,РЕЕСТР!C217:H521,10,0)</f>
        <v>#N/A</v>
      </c>
      <c r="V317" s="10"/>
      <c r="W317" s="22"/>
    </row>
    <row r="318" spans="1:24" ht="20.25" customHeight="1" x14ac:dyDescent="0.25">
      <c r="A318" s="9">
        <v>306</v>
      </c>
      <c r="B318" s="18"/>
      <c r="C318" s="19"/>
      <c r="D318" s="19"/>
      <c r="E318" s="50"/>
      <c r="F318" s="13" t="str">
        <f t="shared" si="24"/>
        <v>/2023</v>
      </c>
      <c r="G318" s="66">
        <f t="shared" si="25"/>
        <v>0</v>
      </c>
      <c r="H318" s="22"/>
      <c r="I318" s="82"/>
      <c r="J318" s="83"/>
      <c r="K318" s="84"/>
      <c r="L318" s="9"/>
      <c r="M318" s="31"/>
      <c r="N318" s="22"/>
      <c r="O318" s="9"/>
      <c r="P318" s="9"/>
      <c r="Q318" s="9"/>
      <c r="R318" s="22"/>
      <c r="S318" s="21"/>
      <c r="T318" s="166"/>
      <c r="U318" s="32" t="e">
        <f>VLOOKUP('регистрация выд заявок'!I318,РЕЕСТР!C217:H522,10,0)</f>
        <v>#N/A</v>
      </c>
      <c r="V318" s="10"/>
      <c r="W318" s="22"/>
    </row>
    <row r="319" spans="1:24" ht="20.25" customHeight="1" x14ac:dyDescent="0.25">
      <c r="A319" s="9">
        <v>307</v>
      </c>
      <c r="B319" s="18"/>
      <c r="C319" s="19"/>
      <c r="D319" s="19"/>
      <c r="E319" s="50"/>
      <c r="F319" s="13" t="str">
        <f t="shared" si="24"/>
        <v>/2023</v>
      </c>
      <c r="G319" s="66">
        <f t="shared" si="25"/>
        <v>0</v>
      </c>
      <c r="H319" s="22"/>
      <c r="I319" s="82"/>
      <c r="J319" s="83"/>
      <c r="K319" s="84"/>
      <c r="L319" s="9"/>
      <c r="M319" s="31"/>
      <c r="N319" s="22"/>
      <c r="O319" s="9"/>
      <c r="P319" s="9"/>
      <c r="Q319" s="9"/>
      <c r="R319" s="22"/>
      <c r="S319" s="21"/>
      <c r="T319" s="166"/>
      <c r="U319" s="32" t="e">
        <f>VLOOKUP('регистрация выд заявок'!I319,РЕЕСТР!C217:H523,10,0)</f>
        <v>#N/A</v>
      </c>
      <c r="V319" s="10"/>
      <c r="W319" s="22"/>
    </row>
    <row r="320" spans="1:24" ht="20.25" customHeight="1" x14ac:dyDescent="0.25">
      <c r="A320" s="9">
        <v>308</v>
      </c>
      <c r="B320" s="18"/>
      <c r="C320" s="19"/>
      <c r="D320" s="19"/>
      <c r="E320" s="50"/>
      <c r="F320" s="13" t="str">
        <f t="shared" si="24"/>
        <v>/2023</v>
      </c>
      <c r="G320" s="66">
        <f t="shared" si="25"/>
        <v>0</v>
      </c>
      <c r="H320" s="22"/>
      <c r="I320" s="82"/>
      <c r="J320" s="83"/>
      <c r="K320" s="84"/>
      <c r="L320" s="9"/>
      <c r="M320" s="31"/>
      <c r="N320" s="22"/>
      <c r="O320" s="9"/>
      <c r="P320" s="9"/>
      <c r="Q320" s="9"/>
      <c r="R320" s="22"/>
      <c r="S320" s="21"/>
      <c r="T320" s="166"/>
      <c r="U320" s="32" t="e">
        <f>VLOOKUP('регистрация выд заявок'!I320,РЕЕСТР!C217:H524,10,0)</f>
        <v>#N/A</v>
      </c>
      <c r="V320" s="10"/>
      <c r="W320" s="22"/>
    </row>
    <row r="321" spans="1:24" ht="20.25" customHeight="1" x14ac:dyDescent="0.25">
      <c r="A321" s="9">
        <v>309</v>
      </c>
      <c r="B321" s="18"/>
      <c r="C321" s="19"/>
      <c r="D321" s="19"/>
      <c r="E321" s="50"/>
      <c r="F321" s="13" t="str">
        <f t="shared" si="24"/>
        <v>/2023</v>
      </c>
      <c r="G321" s="66">
        <f t="shared" si="25"/>
        <v>0</v>
      </c>
      <c r="H321" s="22"/>
      <c r="I321" s="82"/>
      <c r="J321" s="83"/>
      <c r="K321" s="84"/>
      <c r="L321" s="9"/>
      <c r="M321" s="31"/>
      <c r="N321" s="22"/>
      <c r="O321" s="9"/>
      <c r="P321" s="9"/>
      <c r="Q321" s="9"/>
      <c r="R321" s="22"/>
      <c r="S321" s="21"/>
      <c r="T321" s="166"/>
      <c r="U321" s="32" t="e">
        <f>VLOOKUP('регистрация выд заявок'!I321,РЕЕСТР!C217:H525,10,0)</f>
        <v>#N/A</v>
      </c>
      <c r="V321" s="10"/>
      <c r="W321" s="22"/>
    </row>
    <row r="322" spans="1:24" ht="20.25" customHeight="1" x14ac:dyDescent="0.25">
      <c r="A322" s="9">
        <v>310</v>
      </c>
      <c r="B322" s="18"/>
      <c r="C322" s="19"/>
      <c r="D322" s="19"/>
      <c r="E322" s="50"/>
      <c r="F322" s="13" t="str">
        <f t="shared" si="24"/>
        <v>/2023</v>
      </c>
      <c r="G322" s="66">
        <f t="shared" si="25"/>
        <v>0</v>
      </c>
      <c r="H322" s="22"/>
      <c r="I322" s="82"/>
      <c r="J322" s="83"/>
      <c r="K322" s="84"/>
      <c r="L322" s="9"/>
      <c r="M322" s="31"/>
      <c r="N322" s="22"/>
      <c r="O322" s="9"/>
      <c r="P322" s="9"/>
      <c r="Q322" s="9"/>
      <c r="R322" s="22"/>
      <c r="S322" s="21"/>
      <c r="T322" s="166"/>
      <c r="U322" s="32" t="e">
        <f>VLOOKUP('регистрация выд заявок'!I322,РЕЕСТР!C217:H526,10,0)</f>
        <v>#N/A</v>
      </c>
      <c r="V322" s="10"/>
      <c r="W322" s="22"/>
    </row>
    <row r="323" spans="1:24" ht="20.25" customHeight="1" x14ac:dyDescent="0.25">
      <c r="A323" s="9">
        <v>311</v>
      </c>
      <c r="B323" s="18"/>
      <c r="C323" s="19"/>
      <c r="D323" s="19"/>
      <c r="E323" s="50"/>
      <c r="F323" s="13" t="str">
        <f t="shared" si="24"/>
        <v>/2023</v>
      </c>
      <c r="G323" s="66">
        <f t="shared" si="25"/>
        <v>0</v>
      </c>
      <c r="H323" s="22"/>
      <c r="I323" s="82"/>
      <c r="J323" s="83"/>
      <c r="K323" s="84"/>
      <c r="L323" s="9"/>
      <c r="M323" s="31"/>
      <c r="N323" s="22"/>
      <c r="O323" s="9"/>
      <c r="P323" s="9"/>
      <c r="Q323" s="9"/>
      <c r="R323" s="22"/>
      <c r="S323" s="21"/>
      <c r="T323" s="166"/>
      <c r="U323" s="32" t="e">
        <f>VLOOKUP('регистрация выд заявок'!I323,РЕЕСТР!C217:H527,10,0)</f>
        <v>#N/A</v>
      </c>
      <c r="V323" s="10"/>
      <c r="W323" s="22"/>
    </row>
    <row r="324" spans="1:24" ht="20.25" customHeight="1" x14ac:dyDescent="0.25">
      <c r="A324" s="9">
        <v>312</v>
      </c>
      <c r="B324" s="18"/>
      <c r="C324" s="19"/>
      <c r="D324" s="19"/>
      <c r="E324" s="50"/>
      <c r="F324" s="13" t="str">
        <f t="shared" si="24"/>
        <v>/2023</v>
      </c>
      <c r="G324" s="66">
        <f t="shared" si="25"/>
        <v>0</v>
      </c>
      <c r="H324" s="22"/>
      <c r="I324" s="81"/>
      <c r="J324" s="83"/>
      <c r="K324" s="84"/>
      <c r="L324" s="9"/>
      <c r="M324" s="31"/>
      <c r="N324" s="22"/>
      <c r="O324" s="9"/>
      <c r="P324" s="9"/>
      <c r="Q324" s="9"/>
      <c r="R324" s="22"/>
      <c r="S324" s="21"/>
      <c r="T324" s="166"/>
      <c r="U324" s="32" t="e">
        <f>VLOOKUP('регистрация выд заявок'!I324,РЕЕСТР!C217:H528,10,0)</f>
        <v>#N/A</v>
      </c>
      <c r="V324" s="10"/>
      <c r="W324" s="22"/>
    </row>
    <row r="325" spans="1:24" ht="20.25" customHeight="1" x14ac:dyDescent="0.25">
      <c r="A325" s="9">
        <v>313</v>
      </c>
      <c r="B325" s="18"/>
      <c r="C325" s="19"/>
      <c r="D325" s="19"/>
      <c r="E325" s="50"/>
      <c r="F325" s="13" t="str">
        <f t="shared" si="24"/>
        <v>/2023</v>
      </c>
      <c r="G325" s="66">
        <f t="shared" si="25"/>
        <v>0</v>
      </c>
      <c r="H325" s="22"/>
      <c r="I325" s="81"/>
      <c r="J325" s="83"/>
      <c r="K325" s="84"/>
      <c r="L325" s="9"/>
      <c r="M325" s="31"/>
      <c r="N325" s="22"/>
      <c r="O325" s="9"/>
      <c r="P325" s="9"/>
      <c r="Q325" s="9"/>
      <c r="R325" s="22"/>
      <c r="S325" s="21"/>
      <c r="T325" s="166"/>
      <c r="U325" s="32" t="e">
        <f>VLOOKUP('регистрация выд заявок'!I325,РЕЕСТР!C218:H529,10,0)</f>
        <v>#N/A</v>
      </c>
      <c r="V325" s="10"/>
      <c r="W325" s="22"/>
    </row>
    <row r="326" spans="1:24" ht="20.25" customHeight="1" x14ac:dyDescent="0.25">
      <c r="A326" s="9">
        <v>314</v>
      </c>
      <c r="B326" s="18"/>
      <c r="C326" s="19"/>
      <c r="D326" s="19"/>
      <c r="E326" s="50"/>
      <c r="F326" s="13" t="str">
        <f t="shared" si="24"/>
        <v>/2023</v>
      </c>
      <c r="G326" s="66">
        <f t="shared" si="25"/>
        <v>0</v>
      </c>
      <c r="H326" s="22"/>
      <c r="I326" s="81"/>
      <c r="J326" s="83"/>
      <c r="K326" s="84"/>
      <c r="L326" s="9"/>
      <c r="M326" s="31"/>
      <c r="N326" s="22"/>
      <c r="O326" s="9"/>
      <c r="P326" s="9"/>
      <c r="Q326" s="9"/>
      <c r="R326" s="22"/>
      <c r="S326" s="21"/>
      <c r="T326" s="166"/>
      <c r="U326" s="32" t="e">
        <f>VLOOKUP('регистрация выд заявок'!I326,РЕЕСТР!C219:H530,10,0)</f>
        <v>#N/A</v>
      </c>
      <c r="V326" s="10"/>
      <c r="W326" s="22"/>
    </row>
    <row r="327" spans="1:24" ht="20.25" customHeight="1" x14ac:dyDescent="0.25">
      <c r="A327" s="9">
        <v>315</v>
      </c>
      <c r="B327" s="18"/>
      <c r="C327" s="19"/>
      <c r="D327" s="19"/>
      <c r="E327" s="50"/>
      <c r="F327" s="13" t="str">
        <f t="shared" si="24"/>
        <v>/2023</v>
      </c>
      <c r="G327" s="66">
        <f t="shared" si="25"/>
        <v>0</v>
      </c>
      <c r="H327" s="22"/>
      <c r="I327" s="81"/>
      <c r="J327" s="83"/>
      <c r="K327" s="84"/>
      <c r="L327" s="9"/>
      <c r="M327" s="31"/>
      <c r="N327" s="22"/>
      <c r="O327" s="9"/>
      <c r="P327" s="9"/>
      <c r="Q327" s="9"/>
      <c r="R327" s="22"/>
      <c r="S327" s="21"/>
      <c r="T327" s="166"/>
      <c r="U327" s="32" t="e">
        <f>VLOOKUP('регистрация выд заявок'!I327,РЕЕСТР!C220:H531,10,0)</f>
        <v>#N/A</v>
      </c>
      <c r="V327" s="10"/>
      <c r="W327" s="22"/>
    </row>
    <row r="328" spans="1:24" ht="20.25" customHeight="1" x14ac:dyDescent="0.25">
      <c r="A328" s="9">
        <v>316</v>
      </c>
      <c r="B328" s="18"/>
      <c r="C328" s="19"/>
      <c r="D328" s="19"/>
      <c r="E328" s="50"/>
      <c r="F328" s="13" t="str">
        <f t="shared" si="24"/>
        <v>/2023</v>
      </c>
      <c r="G328" s="66">
        <f t="shared" si="25"/>
        <v>0</v>
      </c>
      <c r="H328" s="22"/>
      <c r="I328" s="81"/>
      <c r="J328" s="83"/>
      <c r="K328" s="84"/>
      <c r="L328" s="9"/>
      <c r="M328" s="31"/>
      <c r="N328" s="22"/>
      <c r="O328" s="9"/>
      <c r="P328" s="9"/>
      <c r="Q328" s="9"/>
      <c r="R328" s="22"/>
      <c r="S328" s="21"/>
      <c r="T328" s="166"/>
      <c r="U328" s="32" t="e">
        <f>VLOOKUP('регистрация выд заявок'!I328,РЕЕСТР!C221:H532,10,0)</f>
        <v>#N/A</v>
      </c>
      <c r="V328" s="10"/>
      <c r="W328" s="22"/>
    </row>
    <row r="329" spans="1:24" ht="20.25" customHeight="1" x14ac:dyDescent="0.25">
      <c r="A329" s="9">
        <v>317</v>
      </c>
      <c r="B329" s="18"/>
      <c r="C329" s="19"/>
      <c r="D329" s="19"/>
      <c r="E329" s="50"/>
      <c r="F329" s="13" t="str">
        <f t="shared" si="24"/>
        <v>/2023</v>
      </c>
      <c r="G329" s="66">
        <f t="shared" si="25"/>
        <v>0</v>
      </c>
      <c r="H329" s="22"/>
      <c r="I329" s="81"/>
      <c r="J329" s="83"/>
      <c r="K329" s="84"/>
      <c r="L329" s="9"/>
      <c r="M329" s="31"/>
      <c r="N329" s="22"/>
      <c r="O329" s="9"/>
      <c r="P329" s="9"/>
      <c r="Q329" s="9"/>
      <c r="R329" s="22"/>
      <c r="S329" s="21"/>
      <c r="T329" s="166"/>
      <c r="U329" s="32" t="e">
        <f>VLOOKUP('регистрация выд заявок'!I329,РЕЕСТР!C222:H533,10,0)</f>
        <v>#N/A</v>
      </c>
      <c r="V329" s="10"/>
      <c r="W329" s="22"/>
    </row>
    <row r="330" spans="1:24" ht="20.25" customHeight="1" x14ac:dyDescent="0.3">
      <c r="A330" s="9">
        <v>318</v>
      </c>
      <c r="B330" s="69"/>
      <c r="C330" s="68"/>
      <c r="D330" s="68"/>
      <c r="E330" s="109"/>
      <c r="F330" s="34"/>
      <c r="G330" s="68"/>
      <c r="H330" s="34"/>
      <c r="I330" s="34"/>
      <c r="J330" s="96">
        <f>SUM(J246:J315)</f>
        <v>0</v>
      </c>
      <c r="K330" s="110"/>
      <c r="L330" s="26"/>
      <c r="M330" s="70"/>
      <c r="N330" s="34"/>
      <c r="O330" s="26"/>
      <c r="P330" s="26"/>
      <c r="Q330" s="26"/>
      <c r="R330" s="34"/>
      <c r="S330" s="72"/>
      <c r="T330" s="166" t="e">
        <f>VLOOKUP(I330,РЕЕСТР!#REF!,12,0)</f>
        <v>#REF!</v>
      </c>
      <c r="U330" s="162"/>
      <c r="V330" s="35"/>
      <c r="W330" s="34"/>
      <c r="X330" s="6" t="b">
        <f t="shared" si="22"/>
        <v>0</v>
      </c>
    </row>
    <row r="331" spans="1:24" ht="20.25" customHeight="1" x14ac:dyDescent="0.3">
      <c r="A331" s="9">
        <v>319</v>
      </c>
      <c r="B331" s="111"/>
      <c r="C331" s="112"/>
      <c r="D331" s="112"/>
      <c r="E331" s="113"/>
      <c r="F331" s="114"/>
      <c r="G331" s="112"/>
      <c r="H331" s="114"/>
      <c r="I331" s="114"/>
      <c r="J331" s="129" t="e">
        <f>J330+#REF!+#REF!+#REF!</f>
        <v>#REF!</v>
      </c>
      <c r="K331" s="115"/>
      <c r="L331" s="116"/>
      <c r="M331" s="117"/>
      <c r="N331" s="114"/>
      <c r="O331" s="116"/>
      <c r="P331" s="116"/>
      <c r="Q331" s="116"/>
      <c r="R331" s="114"/>
      <c r="S331" s="118"/>
      <c r="T331" s="166" t="e">
        <f>VLOOKUP(I331,РЕЕСТР!#REF!,12,0)</f>
        <v>#REF!</v>
      </c>
      <c r="U331" s="119"/>
      <c r="V331" s="120"/>
      <c r="W331" s="114"/>
      <c r="X331" s="6" t="b">
        <f t="shared" si="22"/>
        <v>0</v>
      </c>
    </row>
    <row r="332" spans="1:24" x14ac:dyDescent="0.25">
      <c r="G332" s="44"/>
    </row>
  </sheetData>
  <autoFilter ref="A5:AJ331" xr:uid="{00000000-0009-0000-0000-000002000000}"/>
  <customSheetViews>
    <customSheetView guid="{931C8595-6B30-43B7-8172-7C65F0966E45}" scale="70" showAutoFilter="1" topLeftCell="A44">
      <selection activeCell="H71" sqref="H32:H71"/>
      <pageMargins left="0.7" right="0.7" top="0.75" bottom="0.75" header="0.3" footer="0.3"/>
      <pageSetup paperSize="9" scale="46" orientation="portrait" r:id="rId1"/>
      <autoFilter ref="A31:K193" xr:uid="{553E4EF4-DEC3-4B01-9F49-5904685630FA}"/>
    </customSheetView>
    <customSheetView guid="{9BAD03AE-4099-46A9-9D37-3569849C5398}" scale="70" showAutoFilter="1" topLeftCell="A52">
      <selection activeCell="A38" sqref="A38"/>
      <pageMargins left="0.7" right="0.7" top="0.75" bottom="0.75" header="0.3" footer="0.3"/>
      <pageSetup paperSize="9" scale="46" orientation="portrait" r:id="rId2"/>
      <autoFilter ref="A31:K193" xr:uid="{FF5F820B-3A68-49E9-862F-A23293E83A8D}"/>
    </customSheetView>
    <customSheetView guid="{D9095AB6-EDBE-44C7-AFE8-A4D6E251B64E}" scale="70" showAutoFilter="1" topLeftCell="A44">
      <selection activeCell="H71" sqref="H32:H71"/>
      <pageMargins left="0.7" right="0.7" top="0.75" bottom="0.75" header="0.3" footer="0.3"/>
      <pageSetup paperSize="9" scale="46" orientation="portrait" r:id="rId3"/>
      <autoFilter ref="A31:K193" xr:uid="{CBB53C9D-A684-406A-AE43-933703909AFE}"/>
    </customSheetView>
  </customSheetViews>
  <mergeCells count="8">
    <mergeCell ref="S3:U3"/>
    <mergeCell ref="AG1:AH1"/>
    <mergeCell ref="AI1:AJ1"/>
    <mergeCell ref="B2:V2"/>
    <mergeCell ref="AA1:AB1"/>
    <mergeCell ref="AC1:AD1"/>
    <mergeCell ref="AE1:AF1"/>
    <mergeCell ref="X1:X3"/>
  </mergeCells>
  <phoneticPr fontId="17" type="noConversion"/>
  <conditionalFormatting sqref="H6:H199">
    <cfRule type="duplicateValues" dxfId="50" priority="2"/>
  </conditionalFormatting>
  <conditionalFormatting sqref="H263:H290 H197:H261">
    <cfRule type="duplicateValues" dxfId="49" priority="38"/>
  </conditionalFormatting>
  <conditionalFormatting sqref="H294:H331">
    <cfRule type="duplicateValues" dxfId="48" priority="525"/>
  </conditionalFormatting>
  <conditionalFormatting sqref="K6:M99 L100:M107 L181:M181 M262 M294:M331 Q6:U50 S294:U331 Q51:T98 Q99:R99 Q101:R101 S13:S76 S99:T101 Q100 K103:K107">
    <cfRule type="cellIs" dxfId="47" priority="122" operator="equal">
      <formula>"повторный"</formula>
    </cfRule>
  </conditionalFormatting>
  <conditionalFormatting sqref="L294">
    <cfRule type="cellIs" dxfId="46" priority="37" operator="equal">
      <formula>"повторный"</formula>
    </cfRule>
  </conditionalFormatting>
  <conditionalFormatting sqref="L264:M292">
    <cfRule type="cellIs" dxfId="45" priority="40" operator="equal">
      <formula>"повторный"</formula>
    </cfRule>
  </conditionalFormatting>
  <conditionalFormatting sqref="M6:M292 M294:M331">
    <cfRule type="containsText" dxfId="44" priority="65" operator="containsText" text="ДА">
      <formula>NOT(ISERROR(SEARCH("ДА",M6)))</formula>
    </cfRule>
    <cfRule type="containsText" dxfId="43" priority="66" operator="containsText" text="за">
      <formula>NOT(ISERROR(SEARCH("за",M6)))</formula>
    </cfRule>
  </conditionalFormatting>
  <conditionalFormatting sqref="N171">
    <cfRule type="containsText" dxfId="42" priority="3" operator="containsText" text="С/З">
      <formula>NOT(ISERROR(SEARCH("С/З",N171)))</formula>
    </cfRule>
  </conditionalFormatting>
  <conditionalFormatting sqref="N6:P331">
    <cfRule type="containsText" dxfId="41" priority="67" operator="containsText" text="С/З">
      <formula>NOT(ISERROR(SEARCH("С/З",N6)))</formula>
    </cfRule>
    <cfRule type="containsText" dxfId="40" priority="77" operator="containsText" text="СТАРТ">
      <formula>NOT(ISERROR(SEARCH("СТАРТ",N6)))</formula>
    </cfRule>
    <cfRule type="containsText" dxfId="39" priority="78" operator="containsText" text="МСП">
      <formula>NOT(ISERROR(SEARCH("МСП",N6)))</formula>
    </cfRule>
  </conditionalFormatting>
  <conditionalFormatting sqref="N163:P163">
    <cfRule type="containsText" dxfId="38" priority="35" operator="containsText" text="СТАРТ">
      <formula>NOT(ISERROR(SEARCH("СТАРТ",N163)))</formula>
    </cfRule>
    <cfRule type="containsText" dxfId="37" priority="36" operator="containsText" text="МСП">
      <formula>NOT(ISERROR(SEARCH("МСП",N163)))</formula>
    </cfRule>
  </conditionalFormatting>
  <conditionalFormatting sqref="O6:O331">
    <cfRule type="containsText" dxfId="36" priority="8" operator="containsText" text="транш">
      <formula>NOT(ISERROR(SEARCH("транш",O6)))</formula>
    </cfRule>
  </conditionalFormatting>
  <conditionalFormatting sqref="Q197:Q292 Q294:Q331">
    <cfRule type="containsText" dxfId="35" priority="26" operator="containsText" text="повторный">
      <formula>NOT(ISERROR(SEARCH("повторный",Q197)))</formula>
    </cfRule>
  </conditionalFormatting>
  <conditionalFormatting sqref="Q289">
    <cfRule type="cellIs" dxfId="34" priority="27" operator="equal">
      <formula>"повторный"</formula>
    </cfRule>
  </conditionalFormatting>
  <conditionalFormatting sqref="Q147:R167 K108:M180 S147:T161 K181 K270:K283">
    <cfRule type="cellIs" dxfId="33" priority="43" operator="equal">
      <formula>"повторный"</formula>
    </cfRule>
  </conditionalFormatting>
  <conditionalFormatting sqref="Q168:T180 T158:T252">
    <cfRule type="cellIs" dxfId="32" priority="6" operator="equal">
      <formula>"повторный"</formula>
    </cfRule>
  </conditionalFormatting>
  <conditionalFormatting sqref="R6:R331">
    <cfRule type="containsText" dxfId="31" priority="1" operator="containsText" text="мфо">
      <formula>NOT(ISERROR(SEARCH("мфо",R6)))</formula>
    </cfRule>
  </conditionalFormatting>
  <conditionalFormatting sqref="S6:T331">
    <cfRule type="cellIs" dxfId="30" priority="29" operator="equal">
      <formula>"да"</formula>
    </cfRule>
    <cfRule type="cellIs" dxfId="29" priority="30" operator="equal">
      <formula>"да"</formula>
    </cfRule>
  </conditionalFormatting>
  <conditionalFormatting sqref="T7:U146 Q102:T146 S79:S146 K264:K268">
    <cfRule type="cellIs" dxfId="28" priority="44" operator="equal">
      <formula>"повторный"</formula>
    </cfRule>
  </conditionalFormatting>
  <conditionalFormatting sqref="U6:U331">
    <cfRule type="containsText" dxfId="27" priority="28" operator="containsText" text="моногород">
      <formula>NOT(ISERROR(SEARCH("моногород",U6)))</formula>
    </cfRule>
  </conditionalFormatting>
  <conditionalFormatting sqref="U147:U331 S162:U292 Q181:R263 K182:M263 S234:S329 K289">
    <cfRule type="cellIs" dxfId="26" priority="39" operator="equal">
      <formula>"повторный"</formula>
    </cfRule>
  </conditionalFormatting>
  <dataValidations count="2">
    <dataValidation type="list" allowBlank="1" showInputMessage="1" showErrorMessage="1" sqref="L293:M293" xr:uid="{00000000-0002-0000-0200-000000000000}">
      <formula1>#REF!</formula1>
    </dataValidation>
    <dataValidation type="list" allowBlank="1" showInputMessage="1" showErrorMessage="1" sqref="V6:W331 T293 N6:R331 L294:M331 L6:M292" xr:uid="{00000000-0002-0000-0200-000001000000}">
      <formula1>#REF!</formula1>
    </dataValidation>
  </dataValidations>
  <pageMargins left="0.7" right="0.7" top="0.75" bottom="0.75" header="0.3" footer="0.3"/>
  <pageSetup paperSize="9" scale="46" orientation="landscape"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17"/>
  <sheetViews>
    <sheetView tabSelected="1" zoomScaleNormal="100" zoomScaleSheetLayoutView="80" workbookViewId="0">
      <pane xSplit="1" ySplit="3" topLeftCell="B4" activePane="bottomRight" state="frozen"/>
      <selection pane="topRight" activeCell="D1" sqref="D1"/>
      <selection pane="bottomLeft" activeCell="A5" sqref="A5"/>
      <selection pane="bottomRight" activeCell="D298" sqref="D298"/>
    </sheetView>
  </sheetViews>
  <sheetFormatPr defaultColWidth="9.140625" defaultRowHeight="12.75" x14ac:dyDescent="0.2"/>
  <cols>
    <col min="1" max="1" width="13.140625" style="3" customWidth="1"/>
    <col min="2" max="2" width="33.28515625" style="3" customWidth="1"/>
    <col min="3" max="3" width="20.42578125" style="3" customWidth="1"/>
    <col min="4" max="4" width="19.85546875" style="3" customWidth="1"/>
    <col min="5" max="5" width="23.28515625" style="3" customWidth="1"/>
    <col min="6" max="6" width="24.42578125" style="3" customWidth="1"/>
    <col min="7" max="7" width="12.85546875" style="130" customWidth="1"/>
    <col min="8" max="8" width="15.85546875" style="131" customWidth="1"/>
    <col min="9" max="9" width="23.140625" style="3" customWidth="1"/>
    <col min="10" max="10" width="54.140625" style="3" customWidth="1"/>
    <col min="11" max="11" width="19.140625" style="3" customWidth="1"/>
    <col min="12" max="12" width="27.5703125" style="3" customWidth="1"/>
    <col min="13" max="16384" width="9.140625" style="3"/>
  </cols>
  <sheetData>
    <row r="1" spans="1:12" ht="13.5" thickBot="1" x14ac:dyDescent="0.25"/>
    <row r="2" spans="1:12" s="133" customFormat="1" ht="79.5" customHeight="1" thickBot="1" x14ac:dyDescent="0.25">
      <c r="A2" s="252" t="s">
        <v>46</v>
      </c>
      <c r="B2" s="253" t="s">
        <v>47</v>
      </c>
      <c r="C2" s="253" t="s">
        <v>48</v>
      </c>
      <c r="D2" s="253" t="s">
        <v>49</v>
      </c>
      <c r="E2" s="253" t="s">
        <v>45</v>
      </c>
      <c r="F2" s="253" t="s">
        <v>0</v>
      </c>
      <c r="G2" s="254" t="s">
        <v>1</v>
      </c>
      <c r="H2" s="253" t="s">
        <v>50</v>
      </c>
      <c r="I2" s="253" t="s">
        <v>51</v>
      </c>
      <c r="J2" s="253" t="s">
        <v>2</v>
      </c>
      <c r="K2" s="253" t="s">
        <v>20</v>
      </c>
      <c r="L2" s="270" t="s">
        <v>533</v>
      </c>
    </row>
    <row r="3" spans="1:12" s="133" customFormat="1" ht="13.5" thickBot="1" x14ac:dyDescent="0.25">
      <c r="A3" s="284">
        <v>1</v>
      </c>
      <c r="B3" s="285">
        <v>2</v>
      </c>
      <c r="C3" s="285">
        <v>3</v>
      </c>
      <c r="D3" s="285">
        <v>4</v>
      </c>
      <c r="E3" s="285">
        <v>5</v>
      </c>
      <c r="F3" s="285">
        <v>6</v>
      </c>
      <c r="G3" s="285">
        <v>7</v>
      </c>
      <c r="H3" s="285">
        <v>8</v>
      </c>
      <c r="I3" s="285">
        <v>9</v>
      </c>
      <c r="J3" s="285">
        <v>10</v>
      </c>
      <c r="K3" s="285">
        <v>11</v>
      </c>
      <c r="L3" s="286">
        <v>12</v>
      </c>
    </row>
    <row r="4" spans="1:12" s="4" customFormat="1" ht="18.75" customHeight="1" x14ac:dyDescent="0.25">
      <c r="A4" s="289">
        <f>'регистрация выд заявок'!D6</f>
        <v>44922</v>
      </c>
      <c r="B4" s="290" t="str">
        <f>'регистрация выд заявок'!H6</f>
        <v>ИП Сухотеплый А.И.</v>
      </c>
      <c r="C4" s="291">
        <f>'регистрация выд заявок'!I6</f>
        <v>740700005425</v>
      </c>
      <c r="D4" s="290" t="s">
        <v>89</v>
      </c>
      <c r="E4" s="290" t="s">
        <v>22</v>
      </c>
      <c r="F4" s="290" t="str">
        <f>'регистрация выд заявок'!L6</f>
        <v>предоставление микрозайма</v>
      </c>
      <c r="G4" s="292">
        <f>'регистрация выд заявок'!K6</f>
        <v>7.4999999999999997E-2</v>
      </c>
      <c r="H4" s="293">
        <f>'регистрация выд заявок'!J6</f>
        <v>500000</v>
      </c>
      <c r="I4" s="290" t="s">
        <v>126</v>
      </c>
      <c r="J4" s="290" t="s">
        <v>84</v>
      </c>
      <c r="K4" s="290" t="s">
        <v>60</v>
      </c>
      <c r="L4" s="294"/>
    </row>
    <row r="5" spans="1:12" s="4" customFormat="1" ht="18.75" customHeight="1" x14ac:dyDescent="0.25">
      <c r="A5" s="267">
        <f>'регистрация выд заявок'!D7</f>
        <v>44910</v>
      </c>
      <c r="B5" s="138" t="str">
        <f>'регистрация выд заявок'!H7</f>
        <v>ООО "Сталь-Инвест"</v>
      </c>
      <c r="C5" s="256">
        <f>'регистрация выд заявок'!I7</f>
        <v>7404065630</v>
      </c>
      <c r="D5" s="138" t="s">
        <v>89</v>
      </c>
      <c r="E5" s="138" t="s">
        <v>22</v>
      </c>
      <c r="F5" s="138" t="str">
        <f>'регистрация выд заявок'!L7</f>
        <v>предоставление микрозайма</v>
      </c>
      <c r="G5" s="257">
        <f>'регистрация выд заявок'!K7</f>
        <v>3.7499999999999999E-2</v>
      </c>
      <c r="H5" s="258">
        <f>'регистрация выд заявок'!J7</f>
        <v>5000000</v>
      </c>
      <c r="I5" s="138" t="s">
        <v>124</v>
      </c>
      <c r="J5" s="138" t="s">
        <v>83</v>
      </c>
      <c r="K5" s="138" t="s">
        <v>12</v>
      </c>
      <c r="L5" s="272"/>
    </row>
    <row r="6" spans="1:12" s="4" customFormat="1" ht="18.75" customHeight="1" x14ac:dyDescent="0.25">
      <c r="A6" s="267">
        <f>'регистрация выд заявок'!D8</f>
        <v>44918</v>
      </c>
      <c r="B6" s="138" t="str">
        <f>'регистрация выд заявок'!H8</f>
        <v>ИП Сажина Ю.В.</v>
      </c>
      <c r="C6" s="256">
        <f>'регистрация выд заявок'!I8</f>
        <v>741300708506</v>
      </c>
      <c r="D6" s="138" t="s">
        <v>89</v>
      </c>
      <c r="E6" s="138" t="s">
        <v>22</v>
      </c>
      <c r="F6" s="138" t="str">
        <f>'регистрация выд заявок'!L8</f>
        <v>предоставление микрозайма</v>
      </c>
      <c r="G6" s="257">
        <f>'регистрация выд заявок'!K8</f>
        <v>6.5000000000000002E-2</v>
      </c>
      <c r="H6" s="258">
        <f>'регистрация выд заявок'!J8</f>
        <v>1000000</v>
      </c>
      <c r="I6" s="138" t="s">
        <v>122</v>
      </c>
      <c r="J6" s="138" t="s">
        <v>83</v>
      </c>
      <c r="K6" s="138" t="s">
        <v>13</v>
      </c>
      <c r="L6" s="272"/>
    </row>
    <row r="7" spans="1:12" ht="18.75" customHeight="1" x14ac:dyDescent="0.2">
      <c r="A7" s="267">
        <f>'регистрация выд заявок'!D9</f>
        <v>44923</v>
      </c>
      <c r="B7" s="138" t="str">
        <f>'регистрация выд заявок'!H9</f>
        <v>ИП Судраб А.Л.</v>
      </c>
      <c r="C7" s="256">
        <f>'регистрация выд заявок'!I9</f>
        <v>741002054760</v>
      </c>
      <c r="D7" s="138" t="s">
        <v>89</v>
      </c>
      <c r="E7" s="138" t="s">
        <v>22</v>
      </c>
      <c r="F7" s="138" t="str">
        <f>'регистрация выд заявок'!L9</f>
        <v>предоставление микрозайма</v>
      </c>
      <c r="G7" s="257">
        <f>'регистрация выд заявок'!K9</f>
        <v>7.4999999999999997E-2</v>
      </c>
      <c r="H7" s="258">
        <f>'регистрация выд заявок'!J9</f>
        <v>350000</v>
      </c>
      <c r="I7" s="138" t="s">
        <v>128</v>
      </c>
      <c r="J7" s="138" t="s">
        <v>83</v>
      </c>
      <c r="K7" s="138" t="s">
        <v>5</v>
      </c>
      <c r="L7" s="273"/>
    </row>
    <row r="8" spans="1:12" ht="18.75" customHeight="1" x14ac:dyDescent="0.2">
      <c r="A8" s="267">
        <f>'регистрация выд заявок'!D10</f>
        <v>44939</v>
      </c>
      <c r="B8" s="138" t="str">
        <f>'регистрация выд заявок'!H10</f>
        <v>ИП Люц А.В.</v>
      </c>
      <c r="C8" s="256">
        <f>'регистрация выд заявок'!I10</f>
        <v>741100685890</v>
      </c>
      <c r="D8" s="138" t="s">
        <v>24</v>
      </c>
      <c r="E8" s="138" t="s">
        <v>22</v>
      </c>
      <c r="F8" s="138" t="str">
        <f>'регистрация выд заявок'!L10</f>
        <v>предоставление микрозайма</v>
      </c>
      <c r="G8" s="257">
        <f>'регистрация выд заявок'!K10</f>
        <v>7.4999999999999997E-2</v>
      </c>
      <c r="H8" s="258">
        <f>'регистрация выд заявок'!J10</f>
        <v>5000000</v>
      </c>
      <c r="I8" s="138" t="s">
        <v>132</v>
      </c>
      <c r="J8" s="138" t="s">
        <v>83</v>
      </c>
      <c r="K8" s="138" t="s">
        <v>8</v>
      </c>
      <c r="L8" s="273"/>
    </row>
    <row r="9" spans="1:12" ht="18.75" customHeight="1" x14ac:dyDescent="0.2">
      <c r="A9" s="267">
        <f>'регистрация выд заявок'!D11</f>
        <v>44918</v>
      </c>
      <c r="B9" s="138" t="str">
        <f>'регистрация выд заявок'!H11</f>
        <v>ИП Рыжкова Н.А.</v>
      </c>
      <c r="C9" s="256">
        <f>'регистрация выд заявок'!I11</f>
        <v>745306247827</v>
      </c>
      <c r="D9" s="138" t="s">
        <v>89</v>
      </c>
      <c r="E9" s="138" t="s">
        <v>22</v>
      </c>
      <c r="F9" s="138" t="str">
        <f>'регистрация выд заявок'!L11</f>
        <v>предоставление микрозайма</v>
      </c>
      <c r="G9" s="257">
        <f>'регистрация выд заявок'!K11</f>
        <v>3.7499999999999999E-2</v>
      </c>
      <c r="H9" s="258">
        <f>'регистрация выд заявок'!J11</f>
        <v>1000000</v>
      </c>
      <c r="I9" s="138" t="s">
        <v>132</v>
      </c>
      <c r="J9" s="138" t="s">
        <v>83</v>
      </c>
      <c r="K9" s="138" t="s">
        <v>38</v>
      </c>
      <c r="L9" s="273"/>
    </row>
    <row r="10" spans="1:12" ht="18.75" customHeight="1" x14ac:dyDescent="0.2">
      <c r="A10" s="267">
        <f>'регистрация выд заявок'!D12</f>
        <v>44945</v>
      </c>
      <c r="B10" s="138" t="str">
        <f>'регистрация выд заявок'!H12</f>
        <v>ООО "Металлургкомплект"</v>
      </c>
      <c r="C10" s="256">
        <f>'регистрация выд заявок'!I12</f>
        <v>7448066141</v>
      </c>
      <c r="D10" s="138" t="s">
        <v>24</v>
      </c>
      <c r="E10" s="138" t="s">
        <v>22</v>
      </c>
      <c r="F10" s="138" t="str">
        <f>'регистрация выд заявок'!L12</f>
        <v>предоставление микрозайма</v>
      </c>
      <c r="G10" s="257">
        <f>'регистрация выд заявок'!K12</f>
        <v>7.4999999999999997E-2</v>
      </c>
      <c r="H10" s="258">
        <f>'регистрация выд заявок'!J12</f>
        <v>1000000</v>
      </c>
      <c r="I10" s="138" t="s">
        <v>153</v>
      </c>
      <c r="J10" s="138" t="s">
        <v>83</v>
      </c>
      <c r="K10" s="138" t="s">
        <v>5</v>
      </c>
      <c r="L10" s="273"/>
    </row>
    <row r="11" spans="1:12" ht="18.75" customHeight="1" x14ac:dyDescent="0.2">
      <c r="A11" s="267">
        <f>'регистрация выд заявок'!D13</f>
        <v>44944</v>
      </c>
      <c r="B11" s="138" t="str">
        <f>'регистрация выд заявок'!H13</f>
        <v>ООО "МетМашКонструкции"</v>
      </c>
      <c r="C11" s="256">
        <f>'регистрация выд заявок'!I13</f>
        <v>7455014338</v>
      </c>
      <c r="D11" s="138" t="s">
        <v>89</v>
      </c>
      <c r="E11" s="138" t="s">
        <v>22</v>
      </c>
      <c r="F11" s="138" t="str">
        <f>'регистрация выд заявок'!L13</f>
        <v>предоставление микрозайма</v>
      </c>
      <c r="G11" s="257">
        <f>'регистрация выд заявок'!K13</f>
        <v>3.7499999999999999E-2</v>
      </c>
      <c r="H11" s="258">
        <f>'регистрация выд заявок'!J13</f>
        <v>5000000</v>
      </c>
      <c r="I11" s="138" t="s">
        <v>139</v>
      </c>
      <c r="J11" s="138" t="s">
        <v>83</v>
      </c>
      <c r="K11" s="138" t="s">
        <v>7</v>
      </c>
      <c r="L11" s="273"/>
    </row>
    <row r="12" spans="1:12" ht="18.75" customHeight="1" x14ac:dyDescent="0.2">
      <c r="A12" s="267">
        <f>'регистрация выд заявок'!D14</f>
        <v>44938</v>
      </c>
      <c r="B12" s="138" t="str">
        <f>'регистрация выд заявок'!H14</f>
        <v>ООО "Альпиндустрия"</v>
      </c>
      <c r="C12" s="256">
        <f>'регистрация выд заявок'!I14</f>
        <v>7456032435</v>
      </c>
      <c r="D12" s="138" t="s">
        <v>24</v>
      </c>
      <c r="E12" s="138" t="s">
        <v>22</v>
      </c>
      <c r="F12" s="138" t="str">
        <f>'регистрация выд заявок'!L14</f>
        <v>предоставление микрозайма</v>
      </c>
      <c r="G12" s="257">
        <f>'регистрация выд заявок'!K14</f>
        <v>3.7499999999999999E-2</v>
      </c>
      <c r="H12" s="258">
        <f>'регистрация выд заявок'!J14</f>
        <v>3500000</v>
      </c>
      <c r="I12" s="138" t="s">
        <v>144</v>
      </c>
      <c r="J12" s="138" t="s">
        <v>83</v>
      </c>
      <c r="K12" s="138" t="s">
        <v>7</v>
      </c>
      <c r="L12" s="273"/>
    </row>
    <row r="13" spans="1:12" ht="18.75" customHeight="1" x14ac:dyDescent="0.2">
      <c r="A13" s="267">
        <f>'регистрация выд заявок'!D15</f>
        <v>44953</v>
      </c>
      <c r="B13" s="138" t="str">
        <f>'регистрация выд заявок'!H15</f>
        <v>ООО "Интэнс-Проф"</v>
      </c>
      <c r="C13" s="256">
        <f>'регистрация выд заявок'!I15</f>
        <v>7415084868</v>
      </c>
      <c r="D13" s="138" t="s">
        <v>89</v>
      </c>
      <c r="E13" s="138" t="s">
        <v>22</v>
      </c>
      <c r="F13" s="138" t="str">
        <f>'регистрация выд заявок'!L15</f>
        <v>предоставление микрозайма</v>
      </c>
      <c r="G13" s="257">
        <f>'регистрация выд заявок'!K15</f>
        <v>3.7499999999999999E-2</v>
      </c>
      <c r="H13" s="258">
        <f>'регистрация выд заявок'!J15</f>
        <v>3600000</v>
      </c>
      <c r="I13" s="138" t="s">
        <v>144</v>
      </c>
      <c r="J13" s="138" t="s">
        <v>84</v>
      </c>
      <c r="K13" s="138" t="s">
        <v>37</v>
      </c>
      <c r="L13" s="273"/>
    </row>
    <row r="14" spans="1:12" ht="18.75" customHeight="1" x14ac:dyDescent="0.2">
      <c r="A14" s="267">
        <f>'регистрация выд заявок'!D16</f>
        <v>44956</v>
      </c>
      <c r="B14" s="138" t="str">
        <f>'регистрация выд заявок'!H16</f>
        <v>ИП Колтышева Е.В.</v>
      </c>
      <c r="C14" s="256">
        <f>'регистрация выд заявок'!I16</f>
        <v>744915575158</v>
      </c>
      <c r="D14" s="138" t="s">
        <v>89</v>
      </c>
      <c r="E14" s="138" t="s">
        <v>22</v>
      </c>
      <c r="F14" s="138" t="str">
        <f>'регистрация выд заявок'!L16</f>
        <v>предоставление микрозайма</v>
      </c>
      <c r="G14" s="257">
        <f>'регистрация выд заявок'!K16</f>
        <v>7.4999999999999997E-2</v>
      </c>
      <c r="H14" s="258">
        <f>'регистрация выд заявок'!J16</f>
        <v>1000000</v>
      </c>
      <c r="I14" s="138" t="s">
        <v>146</v>
      </c>
      <c r="J14" s="138" t="s">
        <v>83</v>
      </c>
      <c r="K14" s="138" t="s">
        <v>5</v>
      </c>
      <c r="L14" s="273"/>
    </row>
    <row r="15" spans="1:12" ht="18.75" customHeight="1" x14ac:dyDescent="0.2">
      <c r="A15" s="267">
        <f>'регистрация выд заявок'!D17</f>
        <v>44945</v>
      </c>
      <c r="B15" s="138" t="str">
        <f>'регистрация выд заявок'!H17</f>
        <v>ООО "Металлургкомплект"</v>
      </c>
      <c r="C15" s="256">
        <f>'регистрация выд заявок'!I17</f>
        <v>7448066141</v>
      </c>
      <c r="D15" s="138" t="str">
        <f>D10</f>
        <v>малое предприятие</v>
      </c>
      <c r="E15" s="138" t="s">
        <v>22</v>
      </c>
      <c r="F15" s="138" t="str">
        <f>'регистрация выд заявок'!L17</f>
        <v>предоставление микрозайма</v>
      </c>
      <c r="G15" s="257">
        <f>'регистрация выд заявок'!K17</f>
        <v>7.4999999999999997E-2</v>
      </c>
      <c r="H15" s="258">
        <f>'регистрация выд заявок'!J17</f>
        <v>1000000</v>
      </c>
      <c r="I15" s="255" t="str">
        <f>I10</f>
        <v>с 27.01.2023 по 24.01.2025</v>
      </c>
      <c r="J15" s="138" t="s">
        <v>83</v>
      </c>
      <c r="K15" s="138" t="str">
        <f>K10</f>
        <v>Челябинск</v>
      </c>
      <c r="L15" s="273"/>
    </row>
    <row r="16" spans="1:12" ht="18.75" customHeight="1" x14ac:dyDescent="0.2">
      <c r="A16" s="267">
        <f>'регистрация выд заявок'!D18</f>
        <v>44938</v>
      </c>
      <c r="B16" s="138" t="str">
        <f>'регистрация выд заявок'!H18</f>
        <v>ООО "АКтон"</v>
      </c>
      <c r="C16" s="256">
        <f>'регистрация выд заявок'!I18</f>
        <v>7456001525</v>
      </c>
      <c r="D16" s="138" t="s">
        <v>89</v>
      </c>
      <c r="E16" s="138" t="s">
        <v>22</v>
      </c>
      <c r="F16" s="138" t="str">
        <f>'регистрация выд заявок'!L18</f>
        <v>предоставление микрозайма</v>
      </c>
      <c r="G16" s="257">
        <f>'регистрация выд заявок'!K18</f>
        <v>3.7499999999999999E-2</v>
      </c>
      <c r="H16" s="258">
        <f>'регистрация выд заявок'!J18</f>
        <v>2200000</v>
      </c>
      <c r="I16" s="138" t="s">
        <v>149</v>
      </c>
      <c r="J16" s="138" t="s">
        <v>83</v>
      </c>
      <c r="K16" s="138" t="s">
        <v>7</v>
      </c>
      <c r="L16" s="273"/>
    </row>
    <row r="17" spans="1:12" ht="18.75" customHeight="1" x14ac:dyDescent="0.2">
      <c r="A17" s="267">
        <f>'регистрация выд заявок'!D19</f>
        <v>44952</v>
      </c>
      <c r="B17" s="138" t="str">
        <f>'регистрация выд заявок'!H19</f>
        <v>Катунькин Алексей Сергеевич</v>
      </c>
      <c r="C17" s="256">
        <f>'регистрация выд заявок'!I19</f>
        <v>741003786879</v>
      </c>
      <c r="D17" s="138" t="s">
        <v>167</v>
      </c>
      <c r="E17" s="138" t="s">
        <v>22</v>
      </c>
      <c r="F17" s="138" t="str">
        <f>'регистрация выд заявок'!L19</f>
        <v>предоставление микрозайма</v>
      </c>
      <c r="G17" s="257">
        <f>'регистрация выд заявок'!K19</f>
        <v>7.4999999999999997E-2</v>
      </c>
      <c r="H17" s="258">
        <f>'регистрация выд заявок'!J19</f>
        <v>200000</v>
      </c>
      <c r="I17" s="138" t="s">
        <v>149</v>
      </c>
      <c r="J17" s="138" t="s">
        <v>83</v>
      </c>
      <c r="K17" s="138" t="s">
        <v>44</v>
      </c>
      <c r="L17" s="273"/>
    </row>
    <row r="18" spans="1:12" ht="18.75" customHeight="1" x14ac:dyDescent="0.2">
      <c r="A18" s="267">
        <f>'регистрация выд заявок'!D20</f>
        <v>44958</v>
      </c>
      <c r="B18" s="138" t="str">
        <f>'регистрация выд заявок'!H20</f>
        <v>ИП Люц Н.Н.</v>
      </c>
      <c r="C18" s="256">
        <f>'регистрация выд заявок'!I20</f>
        <v>741105692404</v>
      </c>
      <c r="D18" s="138" t="s">
        <v>89</v>
      </c>
      <c r="E18" s="138" t="s">
        <v>22</v>
      </c>
      <c r="F18" s="138" t="str">
        <f>'регистрация выд заявок'!L20</f>
        <v>предоставление микрозайма</v>
      </c>
      <c r="G18" s="257">
        <f>'регистрация выд заявок'!K20</f>
        <v>6.5000000000000002E-2</v>
      </c>
      <c r="H18" s="258">
        <f>'регистрация выд заявок'!J20</f>
        <v>5000000</v>
      </c>
      <c r="I18" s="138" t="s">
        <v>152</v>
      </c>
      <c r="J18" s="138" t="s">
        <v>83</v>
      </c>
      <c r="K18" s="138" t="s">
        <v>8</v>
      </c>
      <c r="L18" s="273"/>
    </row>
    <row r="19" spans="1:12" ht="18.75" customHeight="1" x14ac:dyDescent="0.2">
      <c r="A19" s="267">
        <f>'регистрация выд заявок'!D21</f>
        <v>44945</v>
      </c>
      <c r="B19" s="138" t="str">
        <f>'регистрация выд заявок'!H21</f>
        <v>ООО "Металлургкомплект"</v>
      </c>
      <c r="C19" s="256">
        <f>'регистрация выд заявок'!I21</f>
        <v>7448066141</v>
      </c>
      <c r="D19" s="138" t="s">
        <v>24</v>
      </c>
      <c r="E19" s="138" t="s">
        <v>22</v>
      </c>
      <c r="F19" s="138" t="str">
        <f>'регистрация выд заявок'!L21</f>
        <v>предоставление микрозайма</v>
      </c>
      <c r="G19" s="257">
        <f>'регистрация выд заявок'!K21</f>
        <v>7.4999999999999997E-2</v>
      </c>
      <c r="H19" s="258">
        <f>'регистрация выд заявок'!J21</f>
        <v>1800000</v>
      </c>
      <c r="I19" s="138" t="str">
        <f>I10</f>
        <v>с 27.01.2023 по 24.01.2025</v>
      </c>
      <c r="J19" s="138" t="s">
        <v>83</v>
      </c>
      <c r="K19" s="138" t="s">
        <v>5</v>
      </c>
      <c r="L19" s="273"/>
    </row>
    <row r="20" spans="1:12" ht="18.75" customHeight="1" x14ac:dyDescent="0.2">
      <c r="A20" s="267">
        <f>'регистрация выд заявок'!D22</f>
        <v>44951</v>
      </c>
      <c r="B20" s="138" t="str">
        <f>'регистрация выд заявок'!H22</f>
        <v>ИП Лакомкин М.Н.</v>
      </c>
      <c r="C20" s="256">
        <f>'регистрация выд заявок'!I22</f>
        <v>744904120342</v>
      </c>
      <c r="D20" s="138" t="s">
        <v>89</v>
      </c>
      <c r="E20" s="138" t="s">
        <v>22</v>
      </c>
      <c r="F20" s="138" t="str">
        <f>'регистрация выд заявок'!L22</f>
        <v>предоставление микрозайма</v>
      </c>
      <c r="G20" s="257">
        <f>'регистрация выд заявок'!K22</f>
        <v>7.4999999999999997E-2</v>
      </c>
      <c r="H20" s="258">
        <f>'регистрация выд заявок'!J22</f>
        <v>3500000</v>
      </c>
      <c r="I20" s="138" t="s">
        <v>155</v>
      </c>
      <c r="J20" s="138" t="s">
        <v>84</v>
      </c>
      <c r="K20" s="138" t="s">
        <v>5</v>
      </c>
      <c r="L20" s="273"/>
    </row>
    <row r="21" spans="1:12" ht="18.75" customHeight="1" x14ac:dyDescent="0.2">
      <c r="A21" s="267">
        <f>'регистрация выд заявок'!D23</f>
        <v>44956</v>
      </c>
      <c r="B21" s="138" t="str">
        <f>'регистрация выд заявок'!H23</f>
        <v>ИП Ускова Т.В.</v>
      </c>
      <c r="C21" s="256">
        <f>'регистрация выд заявок'!I23</f>
        <v>741706419103</v>
      </c>
      <c r="D21" s="138" t="s">
        <v>89</v>
      </c>
      <c r="E21" s="138" t="s">
        <v>22</v>
      </c>
      <c r="F21" s="138" t="str">
        <f>'регистрация выд заявок'!L23</f>
        <v>предоставление микрозайма</v>
      </c>
      <c r="G21" s="257">
        <f>'регистрация выд заявок'!K23</f>
        <v>7.4999999999999997E-2</v>
      </c>
      <c r="H21" s="258">
        <f>'регистрация выд заявок'!J23</f>
        <v>1100000</v>
      </c>
      <c r="I21" s="138" t="s">
        <v>159</v>
      </c>
      <c r="J21" s="138" t="s">
        <v>84</v>
      </c>
      <c r="K21" s="138" t="s">
        <v>5</v>
      </c>
      <c r="L21" s="273"/>
    </row>
    <row r="22" spans="1:12" ht="18.75" customHeight="1" x14ac:dyDescent="0.2">
      <c r="A22" s="267">
        <f>'регистрация выд заявок'!D24</f>
        <v>44953</v>
      </c>
      <c r="B22" s="138" t="str">
        <f>'регистрация выд заявок'!H24</f>
        <v>ИП Матлюк С.В.</v>
      </c>
      <c r="C22" s="256">
        <f>'регистрация выд заявок'!I24</f>
        <v>744607042878</v>
      </c>
      <c r="D22" s="138" t="s">
        <v>89</v>
      </c>
      <c r="E22" s="138" t="s">
        <v>22</v>
      </c>
      <c r="F22" s="138" t="str">
        <f>'регистрация выд заявок'!L24</f>
        <v>предоставление микрозайма</v>
      </c>
      <c r="G22" s="257">
        <f>'регистрация выд заявок'!K24</f>
        <v>3.7499999999999999E-2</v>
      </c>
      <c r="H22" s="258">
        <f>'регистрация выд заявок'!J24</f>
        <v>2000000</v>
      </c>
      <c r="I22" s="138" t="s">
        <v>159</v>
      </c>
      <c r="J22" s="138" t="s">
        <v>83</v>
      </c>
      <c r="K22" s="138" t="s">
        <v>7</v>
      </c>
      <c r="L22" s="273"/>
    </row>
    <row r="23" spans="1:12" ht="18.75" customHeight="1" x14ac:dyDescent="0.2">
      <c r="A23" s="267">
        <f>'регистрация выд заявок'!D25</f>
        <v>44964</v>
      </c>
      <c r="B23" s="138" t="str">
        <f>'регистрация выд заявок'!H25</f>
        <v>ООО "Деловой Дом"</v>
      </c>
      <c r="C23" s="256">
        <f>'регистрация выд заявок'!I25</f>
        <v>7455041116</v>
      </c>
      <c r="D23" s="138" t="s">
        <v>89</v>
      </c>
      <c r="E23" s="138" t="s">
        <v>22</v>
      </c>
      <c r="F23" s="138" t="str">
        <f>'регистрация выд заявок'!L25</f>
        <v>предоставление микрозайма</v>
      </c>
      <c r="G23" s="257">
        <f>'регистрация выд заявок'!K25</f>
        <v>5.7500000000000002E-2</v>
      </c>
      <c r="H23" s="258">
        <f>'регистрация выд заявок'!J25</f>
        <v>300000</v>
      </c>
      <c r="I23" s="138" t="s">
        <v>163</v>
      </c>
      <c r="J23" s="138" t="s">
        <v>83</v>
      </c>
      <c r="K23" s="138" t="s">
        <v>7</v>
      </c>
      <c r="L23" s="273"/>
    </row>
    <row r="24" spans="1:12" ht="18.75" customHeight="1" x14ac:dyDescent="0.2">
      <c r="A24" s="267">
        <f>'регистрация выд заявок'!D26</f>
        <v>44945</v>
      </c>
      <c r="B24" s="138" t="str">
        <f>'регистрация выд заявок'!H26</f>
        <v>ООО "Металлургкомплект"</v>
      </c>
      <c r="C24" s="256">
        <f>'регистрация выд заявок'!I26</f>
        <v>7448066141</v>
      </c>
      <c r="D24" s="138" t="s">
        <v>24</v>
      </c>
      <c r="E24" s="138" t="s">
        <v>22</v>
      </c>
      <c r="F24" s="138" t="str">
        <f>'регистрация выд заявок'!L26</f>
        <v>предоставление микрозайма</v>
      </c>
      <c r="G24" s="257">
        <f>'регистрация выд заявок'!K26</f>
        <v>7.4999999999999997E-2</v>
      </c>
      <c r="H24" s="258">
        <f>'регистрация выд заявок'!J26</f>
        <v>1200000</v>
      </c>
      <c r="I24" s="138" t="str">
        <f>I19</f>
        <v>с 27.01.2023 по 24.01.2025</v>
      </c>
      <c r="J24" s="138" t="s">
        <v>83</v>
      </c>
      <c r="K24" s="138" t="s">
        <v>5</v>
      </c>
      <c r="L24" s="273"/>
    </row>
    <row r="25" spans="1:12" ht="18.75" customHeight="1" x14ac:dyDescent="0.2">
      <c r="A25" s="267">
        <f>'регистрация выд заявок'!D27</f>
        <v>44964</v>
      </c>
      <c r="B25" s="138" t="str">
        <f>'регистрация выд заявок'!H27</f>
        <v>Брусков Даниил Вячеславович</v>
      </c>
      <c r="C25" s="256">
        <f>'регистрация выд заявок'!I27</f>
        <v>743103440740</v>
      </c>
      <c r="D25" s="138" t="s">
        <v>167</v>
      </c>
      <c r="E25" s="138" t="s">
        <v>22</v>
      </c>
      <c r="F25" s="138" t="str">
        <f>'регистрация выд заявок'!L27</f>
        <v>предоставление микрозайма</v>
      </c>
      <c r="G25" s="257">
        <f>'регистрация выд заявок'!K27</f>
        <v>3.7499999999999999E-2</v>
      </c>
      <c r="H25" s="258">
        <f>'регистрация выд заявок'!J27</f>
        <v>500000</v>
      </c>
      <c r="I25" s="138" t="s">
        <v>164</v>
      </c>
      <c r="J25" s="138" t="s">
        <v>475</v>
      </c>
      <c r="K25" s="138" t="s">
        <v>56</v>
      </c>
      <c r="L25" s="273"/>
    </row>
    <row r="26" spans="1:12" s="135" customFormat="1" ht="18.75" customHeight="1" x14ac:dyDescent="0.2">
      <c r="A26" s="267">
        <f>'регистрация выд заявок'!D28</f>
        <v>44966</v>
      </c>
      <c r="B26" s="138" t="str">
        <f>'регистрация выд заявок'!H28</f>
        <v>ИП Марков В.А.</v>
      </c>
      <c r="C26" s="256">
        <f>'регистрация выд заявок'!I28</f>
        <v>741501630842</v>
      </c>
      <c r="D26" s="138" t="s">
        <v>89</v>
      </c>
      <c r="E26" s="138" t="s">
        <v>22</v>
      </c>
      <c r="F26" s="138" t="str">
        <f>'регистрация выд заявок'!L28</f>
        <v>предоставление микрозайма</v>
      </c>
      <c r="G26" s="257">
        <f>'регистрация выд заявок'!K28</f>
        <v>7.4999999999999997E-2</v>
      </c>
      <c r="H26" s="258">
        <f>'регистрация выд заявок'!J28</f>
        <v>5000000</v>
      </c>
      <c r="I26" s="138" t="s">
        <v>164</v>
      </c>
      <c r="J26" s="138" t="s">
        <v>83</v>
      </c>
      <c r="K26" s="138" t="s">
        <v>10</v>
      </c>
      <c r="L26" s="273"/>
    </row>
    <row r="27" spans="1:12" ht="18.75" customHeight="1" x14ac:dyDescent="0.2">
      <c r="A27" s="267">
        <f>'регистрация выд заявок'!D29</f>
        <v>44964</v>
      </c>
      <c r="B27" s="138" t="str">
        <f>'регистрация выд заявок'!H29</f>
        <v>Федотов Алексей Викторович</v>
      </c>
      <c r="C27" s="256">
        <f>'регистрация выд заявок'!I29</f>
        <v>744405339259</v>
      </c>
      <c r="D27" s="138" t="s">
        <v>167</v>
      </c>
      <c r="E27" s="138" t="s">
        <v>22</v>
      </c>
      <c r="F27" s="138" t="str">
        <f>'регистрация выд заявок'!L29</f>
        <v>предоставление микрозайма</v>
      </c>
      <c r="G27" s="257">
        <f>'регистрация выд заявок'!K29</f>
        <v>7.4999999999999997E-2</v>
      </c>
      <c r="H27" s="258">
        <f>'регистрация выд заявок'!J29</f>
        <v>300000</v>
      </c>
      <c r="I27" s="138" t="s">
        <v>168</v>
      </c>
      <c r="J27" s="138" t="s">
        <v>475</v>
      </c>
      <c r="K27" s="138" t="s">
        <v>7</v>
      </c>
      <c r="L27" s="273"/>
    </row>
    <row r="28" spans="1:12" ht="18.75" customHeight="1" x14ac:dyDescent="0.2">
      <c r="A28" s="267">
        <f>'регистрация выд заявок'!D30</f>
        <v>44971</v>
      </c>
      <c r="B28" s="138" t="str">
        <f>'регистрация выд заявок'!H30</f>
        <v>ООО РМЗ ЭПМ</v>
      </c>
      <c r="C28" s="256">
        <f>'регистрация выд заявок'!I30</f>
        <v>6686086360</v>
      </c>
      <c r="D28" s="138" t="s">
        <v>24</v>
      </c>
      <c r="E28" s="138" t="s">
        <v>22</v>
      </c>
      <c r="F28" s="138" t="str">
        <f>'регистрация выд заявок'!L30</f>
        <v>предоставление займа</v>
      </c>
      <c r="G28" s="257">
        <f>'регистрация выд заявок'!K30</f>
        <v>0.05</v>
      </c>
      <c r="H28" s="258">
        <f>'регистрация выд заявок'!J30</f>
        <v>15000000</v>
      </c>
      <c r="I28" s="138" t="s">
        <v>170</v>
      </c>
      <c r="J28" s="138" t="s">
        <v>83</v>
      </c>
      <c r="K28" s="138" t="s">
        <v>7</v>
      </c>
      <c r="L28" s="273"/>
    </row>
    <row r="29" spans="1:12" ht="18.75" customHeight="1" x14ac:dyDescent="0.2">
      <c r="A29" s="267">
        <f>'регистрация выд заявок'!D31</f>
        <v>44971</v>
      </c>
      <c r="B29" s="138" t="str">
        <f>'регистрация выд заявок'!H31</f>
        <v>ООО РМЗ ЭПМ</v>
      </c>
      <c r="C29" s="256">
        <f>'регистрация выд заявок'!I31</f>
        <v>6686086360</v>
      </c>
      <c r="D29" s="138" t="s">
        <v>24</v>
      </c>
      <c r="E29" s="138" t="s">
        <v>22</v>
      </c>
      <c r="F29" s="138" t="str">
        <f>'регистрация выд заявок'!L31</f>
        <v>предоставление микрозайма</v>
      </c>
      <c r="G29" s="257">
        <f>'регистрация выд заявок'!K31</f>
        <v>3.7499999999999999E-2</v>
      </c>
      <c r="H29" s="258">
        <f>'регистрация выд заявок'!J31</f>
        <v>5000000</v>
      </c>
      <c r="I29" s="138" t="s">
        <v>170</v>
      </c>
      <c r="J29" s="138" t="s">
        <v>83</v>
      </c>
      <c r="K29" s="138" t="s">
        <v>7</v>
      </c>
      <c r="L29" s="273"/>
    </row>
    <row r="30" spans="1:12" ht="18.75" customHeight="1" x14ac:dyDescent="0.2">
      <c r="A30" s="267">
        <f>'регистрация выд заявок'!D32</f>
        <v>44966</v>
      </c>
      <c r="B30" s="138" t="str">
        <f>'регистрация выд заявок'!H32</f>
        <v>ИП Гимадиева Ю.В.</v>
      </c>
      <c r="C30" s="256">
        <f>'регистрация выд заявок'!I32</f>
        <v>743807485787</v>
      </c>
      <c r="D30" s="138" t="s">
        <v>89</v>
      </c>
      <c r="E30" s="138" t="s">
        <v>22</v>
      </c>
      <c r="F30" s="138" t="str">
        <f>'регистрация выд заявок'!L32</f>
        <v>предоставление микрозайма</v>
      </c>
      <c r="G30" s="257">
        <f>'регистрация выд заявок'!K32</f>
        <v>7.4999999999999997E-2</v>
      </c>
      <c r="H30" s="258">
        <f>'регистрация выд заявок'!J32</f>
        <v>300000</v>
      </c>
      <c r="I30" s="138" t="s">
        <v>172</v>
      </c>
      <c r="J30" s="138" t="s">
        <v>475</v>
      </c>
      <c r="K30" s="138" t="s">
        <v>5</v>
      </c>
      <c r="L30" s="273"/>
    </row>
    <row r="31" spans="1:12" ht="18.75" customHeight="1" x14ac:dyDescent="0.2">
      <c r="A31" s="267">
        <f>'регистрация выд заявок'!D33</f>
        <v>44974</v>
      </c>
      <c r="B31" s="138" t="str">
        <f>'регистрация выд заявок'!H33</f>
        <v>ИП Терский М.А.</v>
      </c>
      <c r="C31" s="256">
        <f>'регистрация выд заявок'!I33</f>
        <v>741510392104</v>
      </c>
      <c r="D31" s="138" t="s">
        <v>89</v>
      </c>
      <c r="E31" s="138" t="s">
        <v>22</v>
      </c>
      <c r="F31" s="138" t="str">
        <f>'регистрация выд заявок'!L33</f>
        <v>предоставление микрозайма</v>
      </c>
      <c r="G31" s="257">
        <f>'регистрация выд заявок'!K33</f>
        <v>7.4999999999999997E-2</v>
      </c>
      <c r="H31" s="258">
        <f>'регистрация выд заявок'!J33</f>
        <v>150000</v>
      </c>
      <c r="I31" s="138" t="s">
        <v>176</v>
      </c>
      <c r="J31" s="138" t="s">
        <v>475</v>
      </c>
      <c r="K31" s="138" t="s">
        <v>5</v>
      </c>
      <c r="L31" s="273"/>
    </row>
    <row r="32" spans="1:12" ht="18.75" customHeight="1" x14ac:dyDescent="0.2">
      <c r="A32" s="267">
        <f>'регистрация выд заявок'!D34</f>
        <v>44973</v>
      </c>
      <c r="B32" s="138" t="str">
        <f>'регистрация выд заявок'!H34</f>
        <v>ООО "ГОС ДИОН"</v>
      </c>
      <c r="C32" s="256">
        <f>'регистрация выд заявок'!I34</f>
        <v>7451058599</v>
      </c>
      <c r="D32" s="138" t="s">
        <v>89</v>
      </c>
      <c r="E32" s="138" t="s">
        <v>22</v>
      </c>
      <c r="F32" s="138" t="str">
        <f>'регистрация выд заявок'!L34</f>
        <v>предоставление микрозайма</v>
      </c>
      <c r="G32" s="257">
        <f>'регистрация выд заявок'!K34</f>
        <v>7.4999999999999997E-2</v>
      </c>
      <c r="H32" s="258">
        <f>'регистрация выд заявок'!J34</f>
        <v>1000000</v>
      </c>
      <c r="I32" s="138" t="s">
        <v>176</v>
      </c>
      <c r="J32" s="138" t="s">
        <v>83</v>
      </c>
      <c r="K32" s="138" t="s">
        <v>5</v>
      </c>
      <c r="L32" s="273"/>
    </row>
    <row r="33" spans="1:12" ht="18.75" customHeight="1" x14ac:dyDescent="0.2">
      <c r="A33" s="267">
        <f>'регистрация выд заявок'!D35</f>
        <v>44973</v>
      </c>
      <c r="B33" s="138" t="str">
        <f>'регистрация выд заявок'!H35</f>
        <v>ИП Лебедева М.Л.</v>
      </c>
      <c r="C33" s="256">
        <f>'регистрация выд заявок'!I35</f>
        <v>741507190500</v>
      </c>
      <c r="D33" s="138" t="s">
        <v>24</v>
      </c>
      <c r="E33" s="138" t="s">
        <v>22</v>
      </c>
      <c r="F33" s="138" t="str">
        <f>'регистрация выд заявок'!L35</f>
        <v>предоставление микрозайма</v>
      </c>
      <c r="G33" s="257">
        <f>'регистрация выд заявок'!K35</f>
        <v>3.7499999999999999E-2</v>
      </c>
      <c r="H33" s="258">
        <f>'регистрация выд заявок'!J35</f>
        <v>5000000</v>
      </c>
      <c r="I33" s="138" t="s">
        <v>176</v>
      </c>
      <c r="J33" s="138" t="s">
        <v>83</v>
      </c>
      <c r="K33" s="138" t="s">
        <v>10</v>
      </c>
      <c r="L33" s="273"/>
    </row>
    <row r="34" spans="1:12" ht="18.75" customHeight="1" x14ac:dyDescent="0.2">
      <c r="A34" s="267">
        <f>'регистрация выд заявок'!D36</f>
        <v>44977</v>
      </c>
      <c r="B34" s="138" t="str">
        <f>'регистрация выд заявок'!H36</f>
        <v>ООО "Уральский кузнечный завод"</v>
      </c>
      <c r="C34" s="256">
        <f>'регистрация выд заявок'!I36</f>
        <v>7415086150</v>
      </c>
      <c r="D34" s="138" t="s">
        <v>24</v>
      </c>
      <c r="E34" s="138" t="s">
        <v>22</v>
      </c>
      <c r="F34" s="138" t="str">
        <f>'регистрация выд заявок'!L36</f>
        <v>предоставление микрозайма</v>
      </c>
      <c r="G34" s="257">
        <f>'регистрация выд заявок'!K36</f>
        <v>3.7499999999999999E-2</v>
      </c>
      <c r="H34" s="258">
        <f>'регистрация выд заявок'!J36</f>
        <v>5000000</v>
      </c>
      <c r="I34" s="138" t="s">
        <v>180</v>
      </c>
      <c r="J34" s="138" t="s">
        <v>83</v>
      </c>
      <c r="K34" s="138" t="s">
        <v>14</v>
      </c>
      <c r="L34" s="273"/>
    </row>
    <row r="35" spans="1:12" ht="18.75" customHeight="1" x14ac:dyDescent="0.2">
      <c r="A35" s="267">
        <f>'регистрация выд заявок'!D37</f>
        <v>44972</v>
      </c>
      <c r="B35" s="138" t="str">
        <f>'регистрация выд заявок'!H37</f>
        <v>ООО "Пластик Лэнд"</v>
      </c>
      <c r="C35" s="256">
        <f>'регистрация выд заявок'!I37</f>
        <v>7415083769</v>
      </c>
      <c r="D35" s="138" t="s">
        <v>89</v>
      </c>
      <c r="E35" s="138" t="s">
        <v>22</v>
      </c>
      <c r="F35" s="138" t="str">
        <f>'регистрация выд заявок'!L37</f>
        <v>предоставление микрозайма</v>
      </c>
      <c r="G35" s="257">
        <f>'регистрация выд заявок'!K37</f>
        <v>3.7499999999999999E-2</v>
      </c>
      <c r="H35" s="258">
        <f>'регистрация выд заявок'!J37</f>
        <v>3000000</v>
      </c>
      <c r="I35" s="255" t="s">
        <v>182</v>
      </c>
      <c r="J35" s="138" t="s">
        <v>83</v>
      </c>
      <c r="K35" s="138" t="s">
        <v>10</v>
      </c>
      <c r="L35" s="273"/>
    </row>
    <row r="36" spans="1:12" ht="18.75" customHeight="1" x14ac:dyDescent="0.2">
      <c r="A36" s="267">
        <f>'регистрация выд заявок'!D38</f>
        <v>44984</v>
      </c>
      <c r="B36" s="138" t="str">
        <f>'регистрация выд заявок'!H38</f>
        <v>ООО "Добрый доктор"</v>
      </c>
      <c r="C36" s="256">
        <f>'регистрация выд заявок'!I38</f>
        <v>7448076862</v>
      </c>
      <c r="D36" s="138" t="s">
        <v>24</v>
      </c>
      <c r="E36" s="138" t="s">
        <v>22</v>
      </c>
      <c r="F36" s="138" t="str">
        <f>'регистрация выд заявок'!L38</f>
        <v>предоставление микрозайма</v>
      </c>
      <c r="G36" s="257">
        <f>'регистрация выд заявок'!K38</f>
        <v>6.5000000000000002E-2</v>
      </c>
      <c r="H36" s="258">
        <f>'регистрация выд заявок'!J38</f>
        <v>4000000</v>
      </c>
      <c r="I36" s="255" t="s">
        <v>185</v>
      </c>
      <c r="J36" s="138" t="s">
        <v>84</v>
      </c>
      <c r="K36" s="138" t="s">
        <v>5</v>
      </c>
      <c r="L36" s="273"/>
    </row>
    <row r="37" spans="1:12" ht="18.75" customHeight="1" x14ac:dyDescent="0.2">
      <c r="A37" s="267">
        <f>'регистрация выд заявок'!D39</f>
        <v>44971</v>
      </c>
      <c r="B37" s="138" t="str">
        <f>'регистрация выд заявок'!H39</f>
        <v>ООО УСМ</v>
      </c>
      <c r="C37" s="256">
        <f>'регистрация выд заявок'!I39</f>
        <v>7415090205</v>
      </c>
      <c r="D37" s="138" t="s">
        <v>89</v>
      </c>
      <c r="E37" s="138" t="s">
        <v>22</v>
      </c>
      <c r="F37" s="138" t="str">
        <f>'регистрация выд заявок'!L39</f>
        <v>предоставление микрозайма</v>
      </c>
      <c r="G37" s="257">
        <f>'регистрация выд заявок'!K39</f>
        <v>3.7499999999999999E-2</v>
      </c>
      <c r="H37" s="258">
        <f>'регистрация выд заявок'!J39</f>
        <v>5000000</v>
      </c>
      <c r="I37" s="255" t="s">
        <v>185</v>
      </c>
      <c r="J37" s="138" t="s">
        <v>83</v>
      </c>
      <c r="K37" s="138" t="s">
        <v>10</v>
      </c>
      <c r="L37" s="273"/>
    </row>
    <row r="38" spans="1:12" ht="18.75" customHeight="1" x14ac:dyDescent="0.2">
      <c r="A38" s="267">
        <f>'регистрация выд заявок'!D40</f>
        <v>44966</v>
      </c>
      <c r="B38" s="138" t="str">
        <f>'регистрация выд заявок'!H40</f>
        <v>ООО "Арома-Ком"</v>
      </c>
      <c r="C38" s="256">
        <f>'регистрация выд заявок'!I40</f>
        <v>7447247836</v>
      </c>
      <c r="D38" s="138" t="s">
        <v>89</v>
      </c>
      <c r="E38" s="138" t="s">
        <v>22</v>
      </c>
      <c r="F38" s="138" t="str">
        <f>'регистрация выд заявок'!L40</f>
        <v>предоставление микрозайма</v>
      </c>
      <c r="G38" s="257">
        <f>'регистрация выд заявок'!K40</f>
        <v>7.4999999999999997E-2</v>
      </c>
      <c r="H38" s="258">
        <f>'регистрация выд заявок'!J40</f>
        <v>4000000</v>
      </c>
      <c r="I38" s="255" t="s">
        <v>185</v>
      </c>
      <c r="J38" s="138" t="s">
        <v>83</v>
      </c>
      <c r="K38" s="138" t="s">
        <v>5</v>
      </c>
      <c r="L38" s="273"/>
    </row>
    <row r="39" spans="1:12" ht="18.75" customHeight="1" x14ac:dyDescent="0.2">
      <c r="A39" s="267">
        <f>'регистрация выд заявок'!D41</f>
        <v>44974</v>
      </c>
      <c r="B39" s="138" t="str">
        <f>'регистрация выд заявок'!H41</f>
        <v>ИП Бестужева Оксана Викторовна</v>
      </c>
      <c r="C39" s="256">
        <f>'регистрация выд заявок'!I41</f>
        <v>745303603788</v>
      </c>
      <c r="D39" s="138" t="s">
        <v>89</v>
      </c>
      <c r="E39" s="138" t="s">
        <v>22</v>
      </c>
      <c r="F39" s="138" t="str">
        <f>'регистрация выд заявок'!L41</f>
        <v>предоставление микрозайма</v>
      </c>
      <c r="G39" s="257">
        <f>'регистрация выд заявок'!K41</f>
        <v>7.4999999999999997E-2</v>
      </c>
      <c r="H39" s="258">
        <f>'регистрация выд заявок'!J41</f>
        <v>1400000</v>
      </c>
      <c r="I39" s="255" t="s">
        <v>186</v>
      </c>
      <c r="J39" s="138" t="s">
        <v>84</v>
      </c>
      <c r="K39" s="138" t="s">
        <v>5</v>
      </c>
      <c r="L39" s="273"/>
    </row>
    <row r="40" spans="1:12" ht="18.75" customHeight="1" x14ac:dyDescent="0.2">
      <c r="A40" s="267">
        <f>'регистрация выд заявок'!D42</f>
        <v>44978</v>
      </c>
      <c r="B40" s="138" t="str">
        <f>'регистрация выд заявок'!H42</f>
        <v>ИП Наумкина Оксана Сергеевна</v>
      </c>
      <c r="C40" s="256">
        <f>'регистрация выд заявок'!I42</f>
        <v>745205856540</v>
      </c>
      <c r="D40" s="138" t="s">
        <v>89</v>
      </c>
      <c r="E40" s="138" t="s">
        <v>22</v>
      </c>
      <c r="F40" s="138" t="str">
        <f>'регистрация выд заявок'!L42</f>
        <v>предоставление микрозайма</v>
      </c>
      <c r="G40" s="257">
        <f>'регистрация выд заявок'!K42</f>
        <v>3.7499999999999999E-2</v>
      </c>
      <c r="H40" s="258">
        <f>'регистрация выд заявок'!J42</f>
        <v>300000</v>
      </c>
      <c r="I40" s="255" t="s">
        <v>188</v>
      </c>
      <c r="J40" s="138" t="s">
        <v>475</v>
      </c>
      <c r="K40" s="138" t="s">
        <v>5</v>
      </c>
      <c r="L40" s="273"/>
    </row>
    <row r="41" spans="1:12" ht="18.75" customHeight="1" x14ac:dyDescent="0.2">
      <c r="A41" s="267">
        <f>'регистрация выд заявок'!D43</f>
        <v>44974</v>
      </c>
      <c r="B41" s="138" t="str">
        <f>'регистрация выд заявок'!H43</f>
        <v>ООО "Ника"</v>
      </c>
      <c r="C41" s="256">
        <f>'регистрация выд заявок'!I43</f>
        <v>7446052714</v>
      </c>
      <c r="D41" s="138" t="s">
        <v>89</v>
      </c>
      <c r="E41" s="138" t="s">
        <v>22</v>
      </c>
      <c r="F41" s="138" t="str">
        <f>'регистрация выд заявок'!L43</f>
        <v>предоставление микрозайма</v>
      </c>
      <c r="G41" s="257">
        <f>'регистрация выд заявок'!K43</f>
        <v>3.7499999999999999E-2</v>
      </c>
      <c r="H41" s="258">
        <f>'регистрация выд заявок'!J43</f>
        <v>2000000</v>
      </c>
      <c r="I41" s="255" t="s">
        <v>188</v>
      </c>
      <c r="J41" s="138" t="s">
        <v>83</v>
      </c>
      <c r="K41" s="138" t="s">
        <v>7</v>
      </c>
      <c r="L41" s="273"/>
    </row>
    <row r="42" spans="1:12" ht="18.75" customHeight="1" x14ac:dyDescent="0.2">
      <c r="A42" s="267">
        <f>'регистрация выд заявок'!D44</f>
        <v>44988</v>
      </c>
      <c r="B42" s="138" t="str">
        <f>'регистрация выд заявок'!H44</f>
        <v>ООО "СимВОЛ"</v>
      </c>
      <c r="C42" s="256">
        <f>'регистрация выд заявок'!I44</f>
        <v>7447227903</v>
      </c>
      <c r="D42" s="138" t="s">
        <v>89</v>
      </c>
      <c r="E42" s="138" t="s">
        <v>22</v>
      </c>
      <c r="F42" s="138" t="str">
        <f>'регистрация выд заявок'!L44</f>
        <v>предоставление микрозайма</v>
      </c>
      <c r="G42" s="257">
        <f>'регистрация выд заявок'!K44</f>
        <v>6.5000000000000002E-2</v>
      </c>
      <c r="H42" s="258">
        <f>'регистрация выд заявок'!J44</f>
        <v>3000000</v>
      </c>
      <c r="I42" s="255" t="s">
        <v>192</v>
      </c>
      <c r="J42" s="138" t="s">
        <v>83</v>
      </c>
      <c r="K42" s="138" t="s">
        <v>5</v>
      </c>
      <c r="L42" s="273"/>
    </row>
    <row r="43" spans="1:12" ht="18.75" customHeight="1" x14ac:dyDescent="0.2">
      <c r="A43" s="267">
        <f>'регистрация выд заявок'!D45</f>
        <v>44978</v>
      </c>
      <c r="B43" s="138" t="str">
        <f>'регистрация выд заявок'!H45</f>
        <v>ООО "Конверсия-нефть"</v>
      </c>
      <c r="C43" s="256">
        <f>'регистрация выд заявок'!I45</f>
        <v>7415028292</v>
      </c>
      <c r="D43" s="138" t="s">
        <v>24</v>
      </c>
      <c r="E43" s="138" t="s">
        <v>22</v>
      </c>
      <c r="F43" s="138" t="str">
        <f>'регистрация выд заявок'!L45</f>
        <v>предоставление микрозайма</v>
      </c>
      <c r="G43" s="257">
        <f>'регистрация выд заявок'!K45</f>
        <v>3.7499999999999999E-2</v>
      </c>
      <c r="H43" s="258">
        <f>'регистрация выд заявок'!J45</f>
        <v>5000000</v>
      </c>
      <c r="I43" s="255" t="s">
        <v>193</v>
      </c>
      <c r="J43" s="138" t="s">
        <v>84</v>
      </c>
      <c r="K43" s="138" t="s">
        <v>10</v>
      </c>
      <c r="L43" s="273"/>
    </row>
    <row r="44" spans="1:12" ht="18.75" customHeight="1" x14ac:dyDescent="0.2">
      <c r="A44" s="267">
        <f>'регистрация выд заявок'!D46</f>
        <v>44994</v>
      </c>
      <c r="B44" s="138" t="str">
        <f>'регистрация выд заявок'!H46</f>
        <v>ООО "Нейт"</v>
      </c>
      <c r="C44" s="256">
        <f>'регистрация выд заявок'!I46</f>
        <v>7452160330</v>
      </c>
      <c r="D44" s="138" t="s">
        <v>89</v>
      </c>
      <c r="E44" s="138" t="s">
        <v>22</v>
      </c>
      <c r="F44" s="138" t="str">
        <f>'регистрация выд заявок'!L46</f>
        <v>предоставление микрозайма</v>
      </c>
      <c r="G44" s="257">
        <f>'регистрация выд заявок'!K46</f>
        <v>9.5000000000000001E-2</v>
      </c>
      <c r="H44" s="258">
        <f>'регистрация выд заявок'!J46</f>
        <v>300000</v>
      </c>
      <c r="I44" s="255" t="s">
        <v>198</v>
      </c>
      <c r="J44" s="138" t="s">
        <v>83</v>
      </c>
      <c r="K44" s="138" t="s">
        <v>5</v>
      </c>
      <c r="L44" s="273"/>
    </row>
    <row r="45" spans="1:12" ht="18.75" customHeight="1" x14ac:dyDescent="0.2">
      <c r="A45" s="267">
        <f>'регистрация выд заявок'!D47</f>
        <v>44998</v>
      </c>
      <c r="B45" s="138" t="str">
        <f>'регистрация выд заявок'!H47</f>
        <v>ООО "Век Авто М"</v>
      </c>
      <c r="C45" s="256">
        <f>'регистрация выд заявок'!I47</f>
        <v>7415106991</v>
      </c>
      <c r="D45" s="138" t="s">
        <v>89</v>
      </c>
      <c r="E45" s="138" t="s">
        <v>22</v>
      </c>
      <c r="F45" s="138" t="str">
        <f>'регистрация выд заявок'!L47</f>
        <v>предоставление микрозайма</v>
      </c>
      <c r="G45" s="257">
        <f>'регистрация выд заявок'!K47</f>
        <v>3.7499999999999999E-2</v>
      </c>
      <c r="H45" s="258">
        <f>'регистрация выд заявок'!J47</f>
        <v>5000000</v>
      </c>
      <c r="I45" s="255" t="s">
        <v>197</v>
      </c>
      <c r="J45" s="138" t="s">
        <v>83</v>
      </c>
      <c r="K45" s="138" t="s">
        <v>10</v>
      </c>
      <c r="L45" s="273"/>
    </row>
    <row r="46" spans="1:12" ht="18.75" customHeight="1" x14ac:dyDescent="0.2">
      <c r="A46" s="267">
        <f>'регистрация выд заявок'!D48</f>
        <v>44987</v>
      </c>
      <c r="B46" s="138" t="str">
        <f>'регистрация выд заявок'!H48</f>
        <v>ООО "Спецтрейд"</v>
      </c>
      <c r="C46" s="256">
        <f>'регистрация выд заявок'!I48</f>
        <v>7447281080</v>
      </c>
      <c r="D46" s="138" t="s">
        <v>89</v>
      </c>
      <c r="E46" s="138" t="s">
        <v>22</v>
      </c>
      <c r="F46" s="138" t="str">
        <f>'регистрация выд заявок'!L48</f>
        <v>предоставление микрозайма</v>
      </c>
      <c r="G46" s="257">
        <f>'регистрация выд заявок'!K48</f>
        <v>3.7499999999999999E-2</v>
      </c>
      <c r="H46" s="258">
        <f>'регистрация выд заявок'!J48</f>
        <v>3500000</v>
      </c>
      <c r="I46" s="255" t="s">
        <v>200</v>
      </c>
      <c r="J46" s="138" t="s">
        <v>83</v>
      </c>
      <c r="K46" s="138" t="s">
        <v>7</v>
      </c>
      <c r="L46" s="273"/>
    </row>
    <row r="47" spans="1:12" ht="18.75" customHeight="1" x14ac:dyDescent="0.2">
      <c r="A47" s="267">
        <f>'регистрация выд заявок'!D49</f>
        <v>44987</v>
      </c>
      <c r="B47" s="138" t="str">
        <f>'регистрация выд заявок'!H49</f>
        <v>ООО ТД "ВИКАС"</v>
      </c>
      <c r="C47" s="256">
        <f>'регистрация выд заявок'!I49</f>
        <v>7415059332</v>
      </c>
      <c r="D47" s="138" t="s">
        <v>89</v>
      </c>
      <c r="E47" s="138" t="s">
        <v>22</v>
      </c>
      <c r="F47" s="138" t="str">
        <f>'регистрация выд заявок'!L49</f>
        <v>предоставление микрозайма</v>
      </c>
      <c r="G47" s="257">
        <f>'регистрация выд заявок'!K49</f>
        <v>3.7499999999999999E-2</v>
      </c>
      <c r="H47" s="258">
        <f>'регистрация выд заявок'!J49</f>
        <v>5000000</v>
      </c>
      <c r="I47" s="255" t="s">
        <v>204</v>
      </c>
      <c r="J47" s="138" t="s">
        <v>83</v>
      </c>
      <c r="K47" s="138" t="s">
        <v>10</v>
      </c>
      <c r="L47" s="273"/>
    </row>
    <row r="48" spans="1:12" ht="18.75" customHeight="1" x14ac:dyDescent="0.2">
      <c r="A48" s="267">
        <f>'регистрация выд заявок'!D50</f>
        <v>45000</v>
      </c>
      <c r="B48" s="138" t="str">
        <f>'регистрация выд заявок'!H50</f>
        <v>ИП Кондрашов Олег Владимирович</v>
      </c>
      <c r="C48" s="256">
        <f>'регистрация выд заявок'!I50</f>
        <v>740408727301</v>
      </c>
      <c r="D48" s="138" t="s">
        <v>24</v>
      </c>
      <c r="E48" s="138" t="s">
        <v>22</v>
      </c>
      <c r="F48" s="138" t="str">
        <f>'регистрация выд заявок'!L50</f>
        <v>предоставление микрозайма</v>
      </c>
      <c r="G48" s="257">
        <f>'регистрация выд заявок'!K50</f>
        <v>3.7499999999999999E-2</v>
      </c>
      <c r="H48" s="258">
        <f>'регистрация выд заявок'!J50</f>
        <v>1600000</v>
      </c>
      <c r="I48" s="255" t="s">
        <v>205</v>
      </c>
      <c r="J48" s="138" t="s">
        <v>83</v>
      </c>
      <c r="K48" s="138" t="s">
        <v>12</v>
      </c>
      <c r="L48" s="273"/>
    </row>
    <row r="49" spans="1:12" ht="18.75" customHeight="1" x14ac:dyDescent="0.2">
      <c r="A49" s="267">
        <f>'регистрация выд заявок'!D51</f>
        <v>44994</v>
      </c>
      <c r="B49" s="138" t="str">
        <f>'регистрация выд заявок'!H51</f>
        <v>ИП Селедцова Ирина Борисовна</v>
      </c>
      <c r="C49" s="256">
        <f>'регистрация выд заявок'!I51</f>
        <v>742201872049</v>
      </c>
      <c r="D49" s="138" t="s">
        <v>89</v>
      </c>
      <c r="E49" s="138" t="s">
        <v>22</v>
      </c>
      <c r="F49" s="138" t="str">
        <f>'регистрация выд заявок'!L51</f>
        <v>предоставление микрозайма</v>
      </c>
      <c r="G49" s="257">
        <f>'регистрация выд заявок'!K51</f>
        <v>3.7499999999999999E-2</v>
      </c>
      <c r="H49" s="258">
        <f>'регистрация выд заявок'!J51</f>
        <v>1200000</v>
      </c>
      <c r="I49" s="255" t="s">
        <v>205</v>
      </c>
      <c r="J49" s="138" t="s">
        <v>83</v>
      </c>
      <c r="K49" s="138" t="s">
        <v>33</v>
      </c>
      <c r="L49" s="273"/>
    </row>
    <row r="50" spans="1:12" ht="18.75" customHeight="1" x14ac:dyDescent="0.2">
      <c r="A50" s="267">
        <f>'регистрация выд заявок'!D52</f>
        <v>45002</v>
      </c>
      <c r="B50" s="138" t="str">
        <f>'регистрация выд заявок'!H52</f>
        <v>ИП Смирнова Анна Евгеньевна</v>
      </c>
      <c r="C50" s="256">
        <f>'регистрация выд заявок'!I52</f>
        <v>744700062815</v>
      </c>
      <c r="D50" s="138" t="s">
        <v>89</v>
      </c>
      <c r="E50" s="138" t="s">
        <v>22</v>
      </c>
      <c r="F50" s="138" t="str">
        <f>'регистрация выд заявок'!L52</f>
        <v>предоставление микрозайма</v>
      </c>
      <c r="G50" s="257">
        <f>'регистрация выд заявок'!K52</f>
        <v>7.4999999999999997E-2</v>
      </c>
      <c r="H50" s="258">
        <f>'регистрация выд заявок'!J52</f>
        <v>450000</v>
      </c>
      <c r="I50" s="255" t="s">
        <v>206</v>
      </c>
      <c r="J50" s="138" t="s">
        <v>83</v>
      </c>
      <c r="K50" s="138" t="s">
        <v>5</v>
      </c>
      <c r="L50" s="273"/>
    </row>
    <row r="51" spans="1:12" ht="18.75" customHeight="1" x14ac:dyDescent="0.2">
      <c r="A51" s="267">
        <f>'регистрация выд заявок'!D53</f>
        <v>45001</v>
      </c>
      <c r="B51" s="138" t="str">
        <f>'регистрация выд заявок'!H53</f>
        <v>ООО "МТПЗ"</v>
      </c>
      <c r="C51" s="256">
        <f>'регистрация выд заявок'!I53</f>
        <v>7456051597</v>
      </c>
      <c r="D51" s="138" t="s">
        <v>89</v>
      </c>
      <c r="E51" s="138" t="s">
        <v>22</v>
      </c>
      <c r="F51" s="138" t="str">
        <f>'регистрация выд заявок'!L53</f>
        <v>предоставление микрозайма</v>
      </c>
      <c r="G51" s="257">
        <f>'регистрация выд заявок'!K53</f>
        <v>5.7500000000000002E-2</v>
      </c>
      <c r="H51" s="258">
        <f>'регистрация выд заявок'!J53</f>
        <v>300000</v>
      </c>
      <c r="I51" s="255" t="s">
        <v>208</v>
      </c>
      <c r="J51" s="138" t="s">
        <v>83</v>
      </c>
      <c r="K51" s="138" t="s">
        <v>7</v>
      </c>
      <c r="L51" s="273"/>
    </row>
    <row r="52" spans="1:12" ht="18.75" customHeight="1" x14ac:dyDescent="0.2">
      <c r="A52" s="267">
        <f>'регистрация выд заявок'!D54</f>
        <v>45000</v>
      </c>
      <c r="B52" s="138" t="str">
        <f>'регистрация выд заявок'!H54</f>
        <v>ИП Карпова Александра Юрьевна</v>
      </c>
      <c r="C52" s="256">
        <f>'регистрация выд заявок'!I54</f>
        <v>743805542694</v>
      </c>
      <c r="D52" s="138" t="s">
        <v>89</v>
      </c>
      <c r="E52" s="138" t="s">
        <v>22</v>
      </c>
      <c r="F52" s="138" t="str">
        <f>'регистрация выд заявок'!L54</f>
        <v>предоставление микрозайма</v>
      </c>
      <c r="G52" s="257">
        <f>'регистрация выд заявок'!K54</f>
        <v>3.7499999999999999E-2</v>
      </c>
      <c r="H52" s="258">
        <f>'регистрация выд заявок'!J54</f>
        <v>350000</v>
      </c>
      <c r="I52" s="255" t="s">
        <v>209</v>
      </c>
      <c r="J52" s="138" t="s">
        <v>475</v>
      </c>
      <c r="K52" s="138" t="s">
        <v>58</v>
      </c>
      <c r="L52" s="273"/>
    </row>
    <row r="53" spans="1:12" x14ac:dyDescent="0.2">
      <c r="A53" s="267">
        <f>'регистрация выд заявок'!D55</f>
        <v>45001</v>
      </c>
      <c r="B53" s="138" t="str">
        <f>'регистрация выд заявок'!H55</f>
        <v>ИП Хлызова Анна Александровна</v>
      </c>
      <c r="C53" s="256">
        <f>'регистрация выд заявок'!I55</f>
        <v>741207289184</v>
      </c>
      <c r="D53" s="138" t="s">
        <v>89</v>
      </c>
      <c r="E53" s="138" t="s">
        <v>22</v>
      </c>
      <c r="F53" s="138" t="str">
        <f>'регистрация выд заявок'!L55</f>
        <v>предоставление микрозайма</v>
      </c>
      <c r="G53" s="257">
        <f>'регистрация выд заявок'!K55</f>
        <v>9.5000000000000001E-2</v>
      </c>
      <c r="H53" s="258">
        <f>'регистрация выд заявок'!J55</f>
        <v>500000</v>
      </c>
      <c r="I53" s="255" t="s">
        <v>210</v>
      </c>
      <c r="J53" s="138" t="s">
        <v>83</v>
      </c>
      <c r="K53" s="138" t="s">
        <v>5</v>
      </c>
      <c r="L53" s="273"/>
    </row>
    <row r="54" spans="1:12" ht="17.25" customHeight="1" x14ac:dyDescent="0.2">
      <c r="A54" s="267">
        <f>'регистрация выд заявок'!D56</f>
        <v>45006</v>
      </c>
      <c r="B54" s="138" t="str">
        <f>'регистрация выд заявок'!H56</f>
        <v>ООО "ЗЛАТАЗИМУТ"</v>
      </c>
      <c r="C54" s="256">
        <f>'регистрация выд заявок'!I56</f>
        <v>7404065856</v>
      </c>
      <c r="D54" s="138" t="s">
        <v>89</v>
      </c>
      <c r="E54" s="138" t="s">
        <v>22</v>
      </c>
      <c r="F54" s="138" t="str">
        <f>'регистрация выд заявок'!L56</f>
        <v>предоставление микрозайма</v>
      </c>
      <c r="G54" s="257">
        <f>'регистрация выд заявок'!K56</f>
        <v>3.7499999999999999E-2</v>
      </c>
      <c r="H54" s="258">
        <f>'регистрация выд заявок'!J56</f>
        <v>1500000</v>
      </c>
      <c r="I54" s="255" t="s">
        <v>210</v>
      </c>
      <c r="J54" s="138" t="s">
        <v>84</v>
      </c>
      <c r="K54" s="138" t="s">
        <v>12</v>
      </c>
      <c r="L54" s="273"/>
    </row>
    <row r="55" spans="1:12" ht="27" customHeight="1" x14ac:dyDescent="0.2">
      <c r="A55" s="267">
        <f>'регистрация выд заявок'!D57</f>
        <v>44998</v>
      </c>
      <c r="B55" s="138" t="str">
        <f>'регистрация выд заявок'!H57</f>
        <v>ООО "МЕГА-М"</v>
      </c>
      <c r="C55" s="256">
        <f>'регистрация выд заявок'!I57</f>
        <v>7455013479</v>
      </c>
      <c r="D55" s="138" t="s">
        <v>24</v>
      </c>
      <c r="E55" s="138" t="s">
        <v>22</v>
      </c>
      <c r="F55" s="138" t="str">
        <f>'регистрация выд заявок'!L57</f>
        <v>предоставление микрозайма</v>
      </c>
      <c r="G55" s="257">
        <f>'регистрация выд заявок'!K57</f>
        <v>3.7499999999999999E-2</v>
      </c>
      <c r="H55" s="258">
        <f>'регистрация выд заявок'!J57</f>
        <v>3300000</v>
      </c>
      <c r="I55" s="255" t="s">
        <v>210</v>
      </c>
      <c r="J55" s="138" t="s">
        <v>83</v>
      </c>
      <c r="K55" s="138" t="s">
        <v>7</v>
      </c>
      <c r="L55" s="273"/>
    </row>
    <row r="56" spans="1:12" ht="27" customHeight="1" x14ac:dyDescent="0.2">
      <c r="A56" s="267">
        <f>'регистрация выд заявок'!D58</f>
        <v>45005</v>
      </c>
      <c r="B56" s="138" t="str">
        <f>'регистрация выд заявок'!H58</f>
        <v xml:space="preserve">ИП Окунев Дмитрий Петрович </v>
      </c>
      <c r="C56" s="256">
        <f>'регистрация выд заявок'!I58</f>
        <v>740411503990</v>
      </c>
      <c r="D56" s="138" t="s">
        <v>89</v>
      </c>
      <c r="E56" s="138" t="s">
        <v>22</v>
      </c>
      <c r="F56" s="138" t="str">
        <f>'регистрация выд заявок'!L58</f>
        <v>предоставление микрозайма</v>
      </c>
      <c r="G56" s="257">
        <f>'регистрация выд заявок'!K58</f>
        <v>3.7499999999999999E-2</v>
      </c>
      <c r="H56" s="258">
        <f>'регистрация выд заявок'!J58</f>
        <v>2000000</v>
      </c>
      <c r="I56" s="255" t="s">
        <v>210</v>
      </c>
      <c r="J56" s="138" t="s">
        <v>83</v>
      </c>
      <c r="K56" s="138" t="s">
        <v>12</v>
      </c>
      <c r="L56" s="273"/>
    </row>
    <row r="57" spans="1:12" ht="22.5" customHeight="1" x14ac:dyDescent="0.2">
      <c r="A57" s="267">
        <f>'регистрация выд заявок'!D59</f>
        <v>45007</v>
      </c>
      <c r="B57" s="138" t="str">
        <f>'регистрация выд заявок'!H59</f>
        <v>ИП Хамидуллин М.Ю.</v>
      </c>
      <c r="C57" s="256">
        <f>'регистрация выд заявок'!I59</f>
        <v>744715292064</v>
      </c>
      <c r="D57" s="138" t="s">
        <v>89</v>
      </c>
      <c r="E57" s="138" t="s">
        <v>22</v>
      </c>
      <c r="F57" s="138" t="str">
        <f>'регистрация выд заявок'!L59</f>
        <v>предоставление микрозайма</v>
      </c>
      <c r="G57" s="257">
        <f>'регистрация выд заявок'!K59</f>
        <v>6.5000000000000002E-2</v>
      </c>
      <c r="H57" s="258">
        <f>'регистрация выд заявок'!J59</f>
        <v>300000</v>
      </c>
      <c r="I57" s="255" t="s">
        <v>212</v>
      </c>
      <c r="J57" s="138" t="s">
        <v>83</v>
      </c>
      <c r="K57" s="138" t="s">
        <v>5</v>
      </c>
      <c r="L57" s="273"/>
    </row>
    <row r="58" spans="1:12" ht="17.25" customHeight="1" x14ac:dyDescent="0.2">
      <c r="A58" s="267">
        <f>'регистрация выд заявок'!D60</f>
        <v>44988</v>
      </c>
      <c r="B58" s="138" t="str">
        <f>'регистрация выд заявок'!H60</f>
        <v>ООО "ЮЖУРАЛПРОМПАК"</v>
      </c>
      <c r="C58" s="256">
        <f>'регистрация выд заявок'!I60</f>
        <v>7457006540</v>
      </c>
      <c r="D58" s="138" t="s">
        <v>24</v>
      </c>
      <c r="E58" s="138" t="s">
        <v>22</v>
      </c>
      <c r="F58" s="138" t="str">
        <f>'регистрация выд заявок'!L60</f>
        <v>предоставление микрозайма</v>
      </c>
      <c r="G58" s="257">
        <f>'регистрация выд заявок'!K60</f>
        <v>0.02</v>
      </c>
      <c r="H58" s="258">
        <f>'регистрация выд заявок'!J60</f>
        <v>4000000</v>
      </c>
      <c r="I58" s="255" t="s">
        <v>216</v>
      </c>
      <c r="J58" s="138" t="s">
        <v>83</v>
      </c>
      <c r="K58" s="138" t="s">
        <v>6</v>
      </c>
      <c r="L58" s="273"/>
    </row>
    <row r="59" spans="1:12" ht="33" customHeight="1" x14ac:dyDescent="0.2">
      <c r="A59" s="267">
        <f>'регистрация выд заявок'!D61</f>
        <v>44988</v>
      </c>
      <c r="B59" s="138" t="str">
        <f>'регистрация выд заявок'!H61</f>
        <v>ООО "ЮЖУРАЛПРОМПАК"</v>
      </c>
      <c r="C59" s="256">
        <f>'регистрация выд заявок'!I61</f>
        <v>7457006540</v>
      </c>
      <c r="D59" s="138" t="s">
        <v>24</v>
      </c>
      <c r="E59" s="138" t="s">
        <v>22</v>
      </c>
      <c r="F59" s="138" t="str">
        <f>'регистрация выд заявок'!L61</f>
        <v>предоставление займа</v>
      </c>
      <c r="G59" s="257">
        <f>'регистрация выд заявок'!K61</f>
        <v>0.05</v>
      </c>
      <c r="H59" s="258">
        <f>'регистрация выд заявок'!J61</f>
        <v>5100000</v>
      </c>
      <c r="I59" s="255" t="s">
        <v>216</v>
      </c>
      <c r="J59" s="138" t="s">
        <v>83</v>
      </c>
      <c r="K59" s="138" t="s">
        <v>6</v>
      </c>
      <c r="L59" s="273"/>
    </row>
    <row r="60" spans="1:12" ht="34.15" customHeight="1" x14ac:dyDescent="0.2">
      <c r="A60" s="267">
        <f>'регистрация выд заявок'!D62</f>
        <v>45008</v>
      </c>
      <c r="B60" s="138" t="str">
        <f>'регистрация выд заявок'!H62</f>
        <v>ИП Голубкова Е.А.</v>
      </c>
      <c r="C60" s="256">
        <f>'регистрация выд заявок'!I62</f>
        <v>743808581081</v>
      </c>
      <c r="D60" s="138" t="s">
        <v>89</v>
      </c>
      <c r="E60" s="138" t="s">
        <v>22</v>
      </c>
      <c r="F60" s="138" t="str">
        <f>'регистрация выд заявок'!L62</f>
        <v>предоставление микрозайма</v>
      </c>
      <c r="G60" s="257">
        <f>'регистрация выд заявок'!K62</f>
        <v>3.7499999999999999E-2</v>
      </c>
      <c r="H60" s="258">
        <f>'регистрация выд заявок'!J62</f>
        <v>200000</v>
      </c>
      <c r="I60" s="255" t="s">
        <v>217</v>
      </c>
      <c r="J60" s="138" t="s">
        <v>475</v>
      </c>
      <c r="K60" s="138" t="s">
        <v>5</v>
      </c>
      <c r="L60" s="273"/>
    </row>
    <row r="61" spans="1:12" ht="17.25" customHeight="1" x14ac:dyDescent="0.2">
      <c r="A61" s="267">
        <f>'регистрация выд заявок'!D63</f>
        <v>45007</v>
      </c>
      <c r="B61" s="138" t="str">
        <f>'регистрация выд заявок'!H63</f>
        <v>ИП Алалина Екатерина Анатольевна</v>
      </c>
      <c r="C61" s="256">
        <f>'регистрация выд заявок'!I63</f>
        <v>740419477558</v>
      </c>
      <c r="D61" s="138" t="s">
        <v>89</v>
      </c>
      <c r="E61" s="138" t="s">
        <v>22</v>
      </c>
      <c r="F61" s="138" t="str">
        <f>'регистрация выд заявок'!L63</f>
        <v>предоставление микрозайма</v>
      </c>
      <c r="G61" s="257">
        <f>'регистрация выд заявок'!K63</f>
        <v>9.5000000000000001E-2</v>
      </c>
      <c r="H61" s="258">
        <f>'регистрация выд заявок'!J63</f>
        <v>300000</v>
      </c>
      <c r="I61" s="255" t="s">
        <v>217</v>
      </c>
      <c r="J61" s="138" t="s">
        <v>84</v>
      </c>
      <c r="K61" s="138" t="s">
        <v>5</v>
      </c>
      <c r="L61" s="273"/>
    </row>
    <row r="62" spans="1:12" ht="28.5" customHeight="1" x14ac:dyDescent="0.2">
      <c r="A62" s="267">
        <f>'регистрация выд заявок'!D64</f>
        <v>45006</v>
      </c>
      <c r="B62" s="138" t="str">
        <f>'регистрация выд заявок'!H64</f>
        <v>ООО "Трактороград"</v>
      </c>
      <c r="C62" s="256">
        <f>'регистрация выд заявок'!I64</f>
        <v>7448138526</v>
      </c>
      <c r="D62" s="138" t="s">
        <v>89</v>
      </c>
      <c r="E62" s="138" t="s">
        <v>22</v>
      </c>
      <c r="F62" s="138" t="str">
        <f>'регистрация выд заявок'!L64</f>
        <v>предоставление микрозайма</v>
      </c>
      <c r="G62" s="257">
        <f>'регистрация выд заявок'!K64</f>
        <v>6.5000000000000002E-2</v>
      </c>
      <c r="H62" s="258">
        <f>'регистрация выд заявок'!J64</f>
        <v>1200000</v>
      </c>
      <c r="I62" s="255" t="s">
        <v>218</v>
      </c>
      <c r="J62" s="138" t="s">
        <v>83</v>
      </c>
      <c r="K62" s="138" t="s">
        <v>5</v>
      </c>
      <c r="L62" s="273"/>
    </row>
    <row r="63" spans="1:12" ht="17.25" customHeight="1" x14ac:dyDescent="0.2">
      <c r="A63" s="267">
        <f>'регистрация выд заявок'!D65</f>
        <v>45007</v>
      </c>
      <c r="B63" s="138" t="str">
        <f>'регистрация выд заявок'!H65</f>
        <v>ООО НПП "Промтехэмаль"</v>
      </c>
      <c r="C63" s="256">
        <f>'регистрация выд заявок'!I65</f>
        <v>7452102466</v>
      </c>
      <c r="D63" s="138" t="s">
        <v>24</v>
      </c>
      <c r="E63" s="138" t="s">
        <v>22</v>
      </c>
      <c r="F63" s="138" t="str">
        <f>'регистрация выд заявок'!L65</f>
        <v>предоставление микрозайма</v>
      </c>
      <c r="G63" s="257">
        <f>'регистрация выд заявок'!K65</f>
        <v>7.4999999999999997E-2</v>
      </c>
      <c r="H63" s="258">
        <f>'регистрация выд заявок'!J65</f>
        <v>5000000</v>
      </c>
      <c r="I63" s="255" t="s">
        <v>219</v>
      </c>
      <c r="J63" s="138" t="s">
        <v>84</v>
      </c>
      <c r="K63" s="138" t="s">
        <v>5</v>
      </c>
      <c r="L63" s="273"/>
    </row>
    <row r="64" spans="1:12" ht="17.25" customHeight="1" x14ac:dyDescent="0.2">
      <c r="A64" s="267">
        <f>'регистрация выд заявок'!D66</f>
        <v>45008</v>
      </c>
      <c r="B64" s="138" t="str">
        <f>'регистрация выд заявок'!H66</f>
        <v>ИП Куричев Артем Александрович</v>
      </c>
      <c r="C64" s="256">
        <f>'регистрация выд заявок'!I66</f>
        <v>561501997728</v>
      </c>
      <c r="D64" s="138" t="s">
        <v>89</v>
      </c>
      <c r="E64" s="138" t="s">
        <v>22</v>
      </c>
      <c r="F64" s="138" t="str">
        <f>'регистрация выд заявок'!L66</f>
        <v>предоставление микрозайма</v>
      </c>
      <c r="G64" s="257">
        <f>'регистрация выд заявок'!K66</f>
        <v>3.7499999999999999E-2</v>
      </c>
      <c r="H64" s="258">
        <f>'регистрация выд заявок'!J66</f>
        <v>1000000</v>
      </c>
      <c r="I64" s="255" t="s">
        <v>225</v>
      </c>
      <c r="J64" s="138" t="s">
        <v>83</v>
      </c>
      <c r="K64" s="138" t="s">
        <v>7</v>
      </c>
      <c r="L64" s="273"/>
    </row>
    <row r="65" spans="1:12" ht="25.5" customHeight="1" x14ac:dyDescent="0.2">
      <c r="A65" s="267">
        <f>'регистрация выд заявок'!D67</f>
        <v>45008</v>
      </c>
      <c r="B65" s="138" t="str">
        <f>'регистрация выд заявок'!H67</f>
        <v>ИП Куричев Артем Александрович</v>
      </c>
      <c r="C65" s="256">
        <f>'регистрация выд заявок'!I67</f>
        <v>561501997728</v>
      </c>
      <c r="D65" s="138" t="s">
        <v>89</v>
      </c>
      <c r="E65" s="138" t="s">
        <v>22</v>
      </c>
      <c r="F65" s="138" t="str">
        <f>'регистрация выд заявок'!L67</f>
        <v>предоставление микрозайма</v>
      </c>
      <c r="G65" s="257">
        <f>'регистрация выд заявок'!K67</f>
        <v>3.7499999999999999E-2</v>
      </c>
      <c r="H65" s="258">
        <f>'регистрация выд заявок'!J67</f>
        <v>500000</v>
      </c>
      <c r="I65" s="255" t="s">
        <v>225</v>
      </c>
      <c r="J65" s="138" t="s">
        <v>84</v>
      </c>
      <c r="K65" s="138" t="s">
        <v>7</v>
      </c>
      <c r="L65" s="273"/>
    </row>
    <row r="66" spans="1:12" ht="17.25" customHeight="1" x14ac:dyDescent="0.2">
      <c r="A66" s="267">
        <f>'регистрация выд заявок'!D68</f>
        <v>45014</v>
      </c>
      <c r="B66" s="138" t="str">
        <f>'регистрация выд заявок'!H68</f>
        <v>ИП Быков Сергей Владимирович</v>
      </c>
      <c r="C66" s="256">
        <f>'регистрация выд заявок'!I68</f>
        <v>741602332458</v>
      </c>
      <c r="D66" s="138" t="s">
        <v>89</v>
      </c>
      <c r="E66" s="138" t="s">
        <v>22</v>
      </c>
      <c r="F66" s="138" t="str">
        <f>'регистрация выд заявок'!L68</f>
        <v>предоставление микрозайма</v>
      </c>
      <c r="G66" s="257">
        <f>'регистрация выд заявок'!K68</f>
        <v>6.5000000000000002E-2</v>
      </c>
      <c r="H66" s="258">
        <f>'регистрация выд заявок'!J68</f>
        <v>850000</v>
      </c>
      <c r="I66" s="255" t="s">
        <v>222</v>
      </c>
      <c r="J66" s="138" t="s">
        <v>83</v>
      </c>
      <c r="K66" s="138" t="s">
        <v>42</v>
      </c>
      <c r="L66" s="273"/>
    </row>
    <row r="67" spans="1:12" ht="17.25" customHeight="1" x14ac:dyDescent="0.2">
      <c r="A67" s="267">
        <f>'регистрация выд заявок'!D69</f>
        <v>45012</v>
      </c>
      <c r="B67" s="138" t="str">
        <f>'регистрация выд заявок'!H69</f>
        <v>ООО ТД "АСП Урал"</v>
      </c>
      <c r="C67" s="256">
        <f>'регистрация выд заявок'!I69</f>
        <v>7415046090</v>
      </c>
      <c r="D67" s="138" t="s">
        <v>89</v>
      </c>
      <c r="E67" s="138" t="s">
        <v>22</v>
      </c>
      <c r="F67" s="138" t="str">
        <f>'регистрация выд заявок'!L69</f>
        <v>предоставление микрозайма</v>
      </c>
      <c r="G67" s="257">
        <f>'регистрация выд заявок'!K69</f>
        <v>3.7499999999999999E-2</v>
      </c>
      <c r="H67" s="258">
        <f>'регистрация выд заявок'!J69</f>
        <v>800000</v>
      </c>
      <c r="I67" s="255" t="s">
        <v>223</v>
      </c>
      <c r="J67" s="138" t="s">
        <v>83</v>
      </c>
      <c r="K67" s="138" t="s">
        <v>10</v>
      </c>
      <c r="L67" s="273"/>
    </row>
    <row r="68" spans="1:12" ht="17.25" customHeight="1" x14ac:dyDescent="0.2">
      <c r="A68" s="267">
        <f>'регистрация выд заявок'!D70</f>
        <v>45014</v>
      </c>
      <c r="B68" s="138" t="str">
        <f>'регистрация выд заявок'!H70</f>
        <v>Моргунова Юлия Сергеевна</v>
      </c>
      <c r="C68" s="256">
        <f>'регистрация выд заявок'!I70</f>
        <v>743015632316</v>
      </c>
      <c r="D68" s="138" t="s">
        <v>167</v>
      </c>
      <c r="E68" s="138" t="s">
        <v>22</v>
      </c>
      <c r="F68" s="138" t="str">
        <f>'регистрация выд заявок'!L70</f>
        <v>предоставление микрозайма</v>
      </c>
      <c r="G68" s="257">
        <f>'регистрация выд заявок'!K70</f>
        <v>7.4999999999999997E-2</v>
      </c>
      <c r="H68" s="258">
        <f>'регистрация выд заявок'!J70</f>
        <v>200000</v>
      </c>
      <c r="I68" s="255" t="s">
        <v>223</v>
      </c>
      <c r="J68" s="138" t="s">
        <v>83</v>
      </c>
      <c r="K68" s="138" t="s">
        <v>5</v>
      </c>
      <c r="L68" s="273"/>
    </row>
    <row r="69" spans="1:12" ht="24" customHeight="1" x14ac:dyDescent="0.2">
      <c r="A69" s="267">
        <f>'регистрация выд заявок'!D72</f>
        <v>45016</v>
      </c>
      <c r="B69" s="138" t="str">
        <f>'регистрация выд заявок'!H72</f>
        <v>ООО "Дэльмар"</v>
      </c>
      <c r="C69" s="256">
        <f>'регистрация выд заявок'!I72</f>
        <v>7447304890</v>
      </c>
      <c r="D69" s="138" t="s">
        <v>89</v>
      </c>
      <c r="E69" s="138" t="s">
        <v>22</v>
      </c>
      <c r="F69" s="138" t="str">
        <f>'регистрация выд заявок'!L72</f>
        <v>предоставление микрозайма</v>
      </c>
      <c r="G69" s="257">
        <f>'регистрация выд заявок'!K72</f>
        <v>9.5000000000000001E-2</v>
      </c>
      <c r="H69" s="258">
        <f>'регистрация выд заявок'!J72</f>
        <v>500000</v>
      </c>
      <c r="I69" s="255" t="s">
        <v>230</v>
      </c>
      <c r="J69" s="138" t="s">
        <v>83</v>
      </c>
      <c r="K69" s="138" t="s">
        <v>5</v>
      </c>
      <c r="L69" s="273"/>
    </row>
    <row r="70" spans="1:12" ht="17.25" customHeight="1" x14ac:dyDescent="0.2">
      <c r="A70" s="267">
        <f>'регистрация выд заявок'!D73</f>
        <v>45022</v>
      </c>
      <c r="B70" s="138" t="str">
        <f>'регистрация выд заявок'!H73</f>
        <v>Энгель Александра Эдуардовна</v>
      </c>
      <c r="C70" s="256">
        <f>'регистрация выд заявок'!I73</f>
        <v>745083648100</v>
      </c>
      <c r="D70" s="138" t="s">
        <v>167</v>
      </c>
      <c r="E70" s="138" t="s">
        <v>22</v>
      </c>
      <c r="F70" s="138" t="str">
        <f>'регистрация выд заявок'!L73</f>
        <v>предоставление микрозайма</v>
      </c>
      <c r="G70" s="257">
        <f>'регистрация выд заявок'!K73</f>
        <v>3.7499999999999999E-2</v>
      </c>
      <c r="H70" s="258">
        <f>'регистрация выд заявок'!J73</f>
        <v>260000</v>
      </c>
      <c r="I70" s="255" t="s">
        <v>233</v>
      </c>
      <c r="J70" s="138" t="s">
        <v>475</v>
      </c>
      <c r="K70" s="138" t="s">
        <v>5</v>
      </c>
      <c r="L70" s="273"/>
    </row>
    <row r="71" spans="1:12" ht="17.25" customHeight="1" x14ac:dyDescent="0.2">
      <c r="A71" s="267">
        <f>'регистрация выд заявок'!D74</f>
        <v>45000</v>
      </c>
      <c r="B71" s="138" t="str">
        <f>'регистрация выд заявок'!H74</f>
        <v>ООО "Лазерная резка металла"</v>
      </c>
      <c r="C71" s="256">
        <f>'регистрация выд заявок'!I74</f>
        <v>7455032640</v>
      </c>
      <c r="D71" s="138" t="s">
        <v>89</v>
      </c>
      <c r="E71" s="138" t="s">
        <v>22</v>
      </c>
      <c r="F71" s="138" t="str">
        <f>'регистрация выд заявок'!L74</f>
        <v>предоставление микрозайма</v>
      </c>
      <c r="G71" s="257">
        <f>'регистрация выд заявок'!K74</f>
        <v>3.7499999999999999E-2</v>
      </c>
      <c r="H71" s="258">
        <f>'регистрация выд заявок'!J74</f>
        <v>800000</v>
      </c>
      <c r="I71" s="255" t="s">
        <v>236</v>
      </c>
      <c r="J71" s="138" t="s">
        <v>84</v>
      </c>
      <c r="K71" s="138" t="s">
        <v>7</v>
      </c>
      <c r="L71" s="273"/>
    </row>
    <row r="72" spans="1:12" ht="17.25" customHeight="1" x14ac:dyDescent="0.2">
      <c r="A72" s="267">
        <f>'регистрация выд заявок'!D75</f>
        <v>45023</v>
      </c>
      <c r="B72" s="138" t="str">
        <f>'регистрация выд заявок'!H75</f>
        <v>ИП Волошок В.В.</v>
      </c>
      <c r="C72" s="256">
        <f>'регистрация выд заявок'!I75</f>
        <v>744400902862</v>
      </c>
      <c r="D72" s="138" t="s">
        <v>89</v>
      </c>
      <c r="E72" s="138" t="s">
        <v>22</v>
      </c>
      <c r="F72" s="138" t="str">
        <f>'регистрация выд заявок'!L75</f>
        <v>предоставление микрозайма</v>
      </c>
      <c r="G72" s="257">
        <f>'регистрация выд заявок'!K75</f>
        <v>3.7499999999999999E-2</v>
      </c>
      <c r="H72" s="258">
        <f>'регистрация выд заявок'!J75</f>
        <v>5000000</v>
      </c>
      <c r="I72" s="255" t="s">
        <v>239</v>
      </c>
      <c r="J72" s="138" t="s">
        <v>83</v>
      </c>
      <c r="K72" s="260" t="s">
        <v>7</v>
      </c>
      <c r="L72" s="273"/>
    </row>
    <row r="73" spans="1:12" ht="17.25" customHeight="1" x14ac:dyDescent="0.2">
      <c r="A73" s="267">
        <f>'регистрация выд заявок'!D76</f>
        <v>45027</v>
      </c>
      <c r="B73" s="138" t="str">
        <f>'регистрация выд заявок'!H76</f>
        <v>ИП Колкий Павел Сергеевич</v>
      </c>
      <c r="C73" s="256">
        <f>'регистрация выд заявок'!I76</f>
        <v>741900601667</v>
      </c>
      <c r="D73" s="138" t="s">
        <v>89</v>
      </c>
      <c r="E73" s="138" t="s">
        <v>22</v>
      </c>
      <c r="F73" s="138" t="str">
        <f>'регистрация выд заявок'!L76</f>
        <v>предоставление микрозайма</v>
      </c>
      <c r="G73" s="257">
        <f>'регистрация выд заявок'!K76</f>
        <v>3.7499999999999999E-2</v>
      </c>
      <c r="H73" s="258">
        <f>'регистрация выд заявок'!J76</f>
        <v>4500000</v>
      </c>
      <c r="I73" s="255" t="s">
        <v>243</v>
      </c>
      <c r="J73" s="138" t="s">
        <v>83</v>
      </c>
      <c r="K73" s="260" t="s">
        <v>32</v>
      </c>
      <c r="L73" s="273"/>
    </row>
    <row r="74" spans="1:12" ht="27.75" customHeight="1" x14ac:dyDescent="0.2">
      <c r="A74" s="267">
        <f>'регистрация выд заявок'!D77</f>
        <v>45028</v>
      </c>
      <c r="B74" s="138" t="str">
        <f>'регистрация выд заявок'!H77</f>
        <v>Позняк Оксана Анатольевна</v>
      </c>
      <c r="C74" s="256">
        <f>'регистрация выд заявок'!I77</f>
        <v>741506245788</v>
      </c>
      <c r="D74" s="138" t="s">
        <v>167</v>
      </c>
      <c r="E74" s="138" t="s">
        <v>22</v>
      </c>
      <c r="F74" s="138" t="str">
        <f>'регистрация выд заявок'!L77</f>
        <v>предоставление микрозайма</v>
      </c>
      <c r="G74" s="257">
        <f>'регистрация выд заявок'!K77</f>
        <v>3.7499999999999999E-2</v>
      </c>
      <c r="H74" s="258">
        <f>'регистрация выд заявок'!J77</f>
        <v>500000</v>
      </c>
      <c r="I74" s="255" t="s">
        <v>243</v>
      </c>
      <c r="J74" s="138" t="s">
        <v>84</v>
      </c>
      <c r="K74" s="260" t="s">
        <v>10</v>
      </c>
      <c r="L74" s="273"/>
    </row>
    <row r="75" spans="1:12" s="134" customFormat="1" ht="17.25" customHeight="1" x14ac:dyDescent="0.2">
      <c r="A75" s="267">
        <f>'регистрация выд заявок'!D78</f>
        <v>45029</v>
      </c>
      <c r="B75" s="138" t="str">
        <f>'регистрация выд заявок'!H78</f>
        <v>ИП Зенчев Алексей Сергеевич</v>
      </c>
      <c r="C75" s="256">
        <f>'регистрация выд заявок'!I78</f>
        <v>742002884762</v>
      </c>
      <c r="D75" s="138" t="s">
        <v>89</v>
      </c>
      <c r="E75" s="138" t="s">
        <v>22</v>
      </c>
      <c r="F75" s="138" t="str">
        <f>'регистрация выд заявок'!L78</f>
        <v>предоставление микрозайма</v>
      </c>
      <c r="G75" s="257">
        <f>'регистрация выд заявок'!K78</f>
        <v>3.7499999999999999E-2</v>
      </c>
      <c r="H75" s="258">
        <f>'регистрация выд заявок'!J78</f>
        <v>500000</v>
      </c>
      <c r="I75" s="261" t="s">
        <v>248</v>
      </c>
      <c r="J75" s="138" t="s">
        <v>83</v>
      </c>
      <c r="K75" s="260" t="s">
        <v>14</v>
      </c>
      <c r="L75" s="273"/>
    </row>
    <row r="76" spans="1:12" ht="17.25" customHeight="1" x14ac:dyDescent="0.2">
      <c r="A76" s="267">
        <f>'регистрация выд заявок'!D79</f>
        <v>45016</v>
      </c>
      <c r="B76" s="138" t="str">
        <f>'регистрация выд заявок'!H79</f>
        <v>ООО "УЦШ"</v>
      </c>
      <c r="C76" s="256">
        <f>'регистрация выд заявок'!I79</f>
        <v>7452161623</v>
      </c>
      <c r="D76" s="138" t="s">
        <v>89</v>
      </c>
      <c r="E76" s="138" t="s">
        <v>22</v>
      </c>
      <c r="F76" s="138" t="str">
        <f>'регистрация выд заявок'!L79</f>
        <v>предоставление микрозайма</v>
      </c>
      <c r="G76" s="257">
        <f>'регистрация выд заявок'!K79</f>
        <v>7.4999999999999997E-2</v>
      </c>
      <c r="H76" s="258">
        <f>'регистрация выд заявок'!J79</f>
        <v>300000</v>
      </c>
      <c r="I76" s="255" t="s">
        <v>251</v>
      </c>
      <c r="J76" s="138" t="s">
        <v>83</v>
      </c>
      <c r="K76" s="260" t="s">
        <v>5</v>
      </c>
      <c r="L76" s="273"/>
    </row>
    <row r="77" spans="1:12" s="132" customFormat="1" ht="17.25" customHeight="1" x14ac:dyDescent="0.25">
      <c r="A77" s="267">
        <f>'регистрация выд заявок'!D80</f>
        <v>45030</v>
      </c>
      <c r="B77" s="138" t="str">
        <f>'регистрация выд заявок'!H80</f>
        <v>ООО "ТОРГСНАБУРАЛ"</v>
      </c>
      <c r="C77" s="256">
        <f>'регистрация выд заявок'!I80</f>
        <v>7452132005</v>
      </c>
      <c r="D77" s="138" t="s">
        <v>89</v>
      </c>
      <c r="E77" s="138" t="s">
        <v>22</v>
      </c>
      <c r="F77" s="138" t="str">
        <f>'регистрация выд заявок'!L80</f>
        <v>предоставление микрозайма</v>
      </c>
      <c r="G77" s="257">
        <f>'регистрация выд заявок'!K80</f>
        <v>6.5000000000000002E-2</v>
      </c>
      <c r="H77" s="262">
        <f>'регистрация выд заявок'!J80</f>
        <v>2500000</v>
      </c>
      <c r="I77" s="138" t="s">
        <v>253</v>
      </c>
      <c r="J77" s="138" t="s">
        <v>83</v>
      </c>
      <c r="K77" s="260" t="s">
        <v>5</v>
      </c>
      <c r="L77" s="272"/>
    </row>
    <row r="78" spans="1:12" s="132" customFormat="1" ht="43.5" customHeight="1" x14ac:dyDescent="0.25">
      <c r="A78" s="267">
        <f>'регистрация выд заявок'!D81</f>
        <v>45029</v>
      </c>
      <c r="B78" s="138" t="str">
        <f>'регистрация выд заявок'!H81</f>
        <v>ООО "Гранд-Здоровья"</v>
      </c>
      <c r="C78" s="256">
        <f>'регистрация выд заявок'!I81</f>
        <v>7415105349</v>
      </c>
      <c r="D78" s="138" t="s">
        <v>89</v>
      </c>
      <c r="E78" s="138" t="s">
        <v>22</v>
      </c>
      <c r="F78" s="138" t="str">
        <f>'регистрация выд заявок'!L81</f>
        <v>предоставление микрозайма</v>
      </c>
      <c r="G78" s="257">
        <f>'регистрация выд заявок'!K81</f>
        <v>3.7499999999999999E-2</v>
      </c>
      <c r="H78" s="262">
        <f>'регистрация выд заявок'!J81</f>
        <v>1800000</v>
      </c>
      <c r="I78" s="138" t="s">
        <v>250</v>
      </c>
      <c r="J78" s="138" t="s">
        <v>83</v>
      </c>
      <c r="K78" s="260" t="s">
        <v>14</v>
      </c>
      <c r="L78" s="272"/>
    </row>
    <row r="79" spans="1:12" ht="17.25" customHeight="1" x14ac:dyDescent="0.2">
      <c r="A79" s="267">
        <f>'регистрация выд заявок'!D82</f>
        <v>45033</v>
      </c>
      <c r="B79" s="138" t="str">
        <f>'регистрация выд заявок'!H82</f>
        <v>ИП Зайнутдинова Ольга Леонидовна</v>
      </c>
      <c r="C79" s="256">
        <f>'регистрация выд заявок'!I82</f>
        <v>745100464521</v>
      </c>
      <c r="D79" s="138" t="s">
        <v>89</v>
      </c>
      <c r="E79" s="138" t="s">
        <v>22</v>
      </c>
      <c r="F79" s="138" t="str">
        <f>'регистрация выд заявок'!L82</f>
        <v>предоставление микрозайма</v>
      </c>
      <c r="G79" s="257">
        <f>'регистрация выд заявок'!K82</f>
        <v>7.4999999999999997E-2</v>
      </c>
      <c r="H79" s="258">
        <f>'регистрация выд заявок'!J82</f>
        <v>4100000</v>
      </c>
      <c r="I79" s="255" t="s">
        <v>256</v>
      </c>
      <c r="J79" s="138" t="s">
        <v>83</v>
      </c>
      <c r="K79" s="138" t="s">
        <v>39</v>
      </c>
      <c r="L79" s="273"/>
    </row>
    <row r="80" spans="1:12" ht="17.25" customHeight="1" x14ac:dyDescent="0.2">
      <c r="A80" s="267">
        <f>'регистрация выд заявок'!D83</f>
        <v>45034</v>
      </c>
      <c r="B80" s="138" t="str">
        <f>'регистрация выд заявок'!H83</f>
        <v>ИП Иващенко К.В.</v>
      </c>
      <c r="C80" s="256" t="str">
        <f>'регистрация выд заявок'!I83</f>
        <v>745217109328</v>
      </c>
      <c r="D80" s="138" t="s">
        <v>89</v>
      </c>
      <c r="E80" s="138" t="s">
        <v>22</v>
      </c>
      <c r="F80" s="138" t="str">
        <f>'регистрация выд заявок'!L83</f>
        <v>предоставление микрозайма</v>
      </c>
      <c r="G80" s="257">
        <f>'регистрация выд заявок'!K83</f>
        <v>6.5000000000000002E-2</v>
      </c>
      <c r="H80" s="258">
        <f>'регистрация выд заявок'!J83</f>
        <v>500000</v>
      </c>
      <c r="I80" s="255" t="s">
        <v>260</v>
      </c>
      <c r="J80" s="138" t="s">
        <v>84</v>
      </c>
      <c r="K80" s="138" t="s">
        <v>5</v>
      </c>
      <c r="L80" s="273"/>
    </row>
    <row r="81" spans="1:12" ht="17.25" customHeight="1" x14ac:dyDescent="0.2">
      <c r="A81" s="267">
        <f>'регистрация выд заявок'!D84</f>
        <v>45023</v>
      </c>
      <c r="B81" s="138" t="str">
        <f>'регистрация выд заявок'!H84</f>
        <v>ООО "Алхимик"</v>
      </c>
      <c r="C81" s="256">
        <f>'регистрация выд заявок'!I84</f>
        <v>7460039391</v>
      </c>
      <c r="D81" s="138" t="s">
        <v>89</v>
      </c>
      <c r="E81" s="138" t="s">
        <v>22</v>
      </c>
      <c r="F81" s="138" t="str">
        <f>'регистрация выд заявок'!L84</f>
        <v>предоставление микрозайма</v>
      </c>
      <c r="G81" s="257">
        <f>'регистрация выд заявок'!K84</f>
        <v>6.5000000000000002E-2</v>
      </c>
      <c r="H81" s="258">
        <f>'регистрация выд заявок'!J84</f>
        <v>1000000</v>
      </c>
      <c r="I81" s="255" t="s">
        <v>262</v>
      </c>
      <c r="J81" s="138" t="s">
        <v>85</v>
      </c>
      <c r="K81" s="138" t="s">
        <v>5</v>
      </c>
      <c r="L81" s="273"/>
    </row>
    <row r="82" spans="1:12" ht="17.25" customHeight="1" x14ac:dyDescent="0.2">
      <c r="A82" s="267">
        <f>'регистрация выд заявок'!D85</f>
        <v>45042</v>
      </c>
      <c r="B82" s="138" t="str">
        <f>'регистрация выд заявок'!H85</f>
        <v>ООО "РЕАЛСТРОЙ"</v>
      </c>
      <c r="C82" s="256">
        <f>'регистрация выд заявок'!I85</f>
        <v>7451324314</v>
      </c>
      <c r="D82" s="138" t="s">
        <v>89</v>
      </c>
      <c r="E82" s="138" t="s">
        <v>22</v>
      </c>
      <c r="F82" s="138" t="str">
        <f>'регистрация выд заявок'!L85</f>
        <v>предоставление микрозайма</v>
      </c>
      <c r="G82" s="257">
        <f>'регистрация выд заявок'!K85</f>
        <v>3.7499999999999999E-2</v>
      </c>
      <c r="H82" s="258">
        <f>'регистрация выд заявок'!J85</f>
        <v>3700000</v>
      </c>
      <c r="I82" s="255" t="s">
        <v>264</v>
      </c>
      <c r="J82" s="138" t="s">
        <v>84</v>
      </c>
      <c r="K82" s="138" t="s">
        <v>10</v>
      </c>
      <c r="L82" s="273"/>
    </row>
    <row r="83" spans="1:12" ht="65.25" customHeight="1" x14ac:dyDescent="0.2">
      <c r="A83" s="267">
        <f>'регистрация выд заявок'!D86</f>
        <v>45043</v>
      </c>
      <c r="B83" s="138" t="str">
        <f>'регистрация выд заявок'!H86</f>
        <v>ООО "ЮУЦЭПБ"</v>
      </c>
      <c r="C83" s="256">
        <f>'регистрация выд заявок'!I86</f>
        <v>7451337232</v>
      </c>
      <c r="D83" s="138" t="s">
        <v>24</v>
      </c>
      <c r="E83" s="138" t="s">
        <v>22</v>
      </c>
      <c r="F83" s="138" t="str">
        <f>'регистрация выд заявок'!L86</f>
        <v>предоставление микрозайма</v>
      </c>
      <c r="G83" s="257">
        <f>'регистрация выд заявок'!K86</f>
        <v>6.5000000000000002E-2</v>
      </c>
      <c r="H83" s="258">
        <f>'регистрация выд заявок'!J86</f>
        <v>5000000</v>
      </c>
      <c r="I83" s="255" t="s">
        <v>266</v>
      </c>
      <c r="J83" s="138" t="s">
        <v>83</v>
      </c>
      <c r="K83" s="138" t="s">
        <v>5</v>
      </c>
      <c r="L83" s="273"/>
    </row>
    <row r="84" spans="1:12" ht="17.25" customHeight="1" x14ac:dyDescent="0.2">
      <c r="A84" s="267">
        <f>'регистрация выд заявок'!D87</f>
        <v>45042</v>
      </c>
      <c r="B84" s="138" t="str">
        <f>'регистрация выд заявок'!H87</f>
        <v>Лазарева Любовь Геннадьевна</v>
      </c>
      <c r="C84" s="256" t="str">
        <f>'регистрация выд заявок'!I87</f>
        <v>740203150253</v>
      </c>
      <c r="D84" s="138" t="s">
        <v>167</v>
      </c>
      <c r="E84" s="138" t="s">
        <v>22</v>
      </c>
      <c r="F84" s="138" t="str">
        <f>'регистрация выд заявок'!L87</f>
        <v>предоставление микрозайма</v>
      </c>
      <c r="G84" s="257">
        <f>'регистрация выд заявок'!K87</f>
        <v>7.4999999999999997E-2</v>
      </c>
      <c r="H84" s="258">
        <f>'регистрация выд заявок'!J87</f>
        <v>300000</v>
      </c>
      <c r="I84" s="255" t="s">
        <v>269</v>
      </c>
      <c r="J84" s="138" t="s">
        <v>475</v>
      </c>
      <c r="K84" s="138" t="s">
        <v>38</v>
      </c>
      <c r="L84" s="273"/>
    </row>
    <row r="85" spans="1:12" ht="17.25" customHeight="1" x14ac:dyDescent="0.2">
      <c r="A85" s="267">
        <f>'регистрация выд заявок'!D88</f>
        <v>45041</v>
      </c>
      <c r="B85" s="138" t="str">
        <f>'регистрация выд заявок'!H88</f>
        <v>ИП Мирзакаев И.М.</v>
      </c>
      <c r="C85" s="256">
        <f>'регистрация выд заявок'!I88</f>
        <v>741700324818</v>
      </c>
      <c r="D85" s="138" t="s">
        <v>89</v>
      </c>
      <c r="E85" s="138" t="s">
        <v>22</v>
      </c>
      <c r="F85" s="138" t="str">
        <f>'регистрация выд заявок'!L88</f>
        <v>предоставление микрозайма</v>
      </c>
      <c r="G85" s="257">
        <f>'регистрация выд заявок'!K88</f>
        <v>7.4999999999999997E-2</v>
      </c>
      <c r="H85" s="258">
        <f>'регистрация выд заявок'!J88</f>
        <v>450000</v>
      </c>
      <c r="I85" s="255" t="s">
        <v>269</v>
      </c>
      <c r="J85" s="138" t="s">
        <v>83</v>
      </c>
      <c r="K85" s="138" t="s">
        <v>271</v>
      </c>
      <c r="L85" s="273"/>
    </row>
    <row r="86" spans="1:12" ht="17.25" customHeight="1" x14ac:dyDescent="0.2">
      <c r="A86" s="267">
        <f>'регистрация выд заявок'!D89</f>
        <v>45049</v>
      </c>
      <c r="B86" s="138" t="str">
        <f>'регистрация выд заявок'!H89</f>
        <v>ИП Янкина И.М.</v>
      </c>
      <c r="C86" s="256">
        <f>'регистрация выд заявок'!I89</f>
        <v>741513419280</v>
      </c>
      <c r="D86" s="138" t="s">
        <v>24</v>
      </c>
      <c r="E86" s="138" t="s">
        <v>22</v>
      </c>
      <c r="F86" s="138" t="str">
        <f>'регистрация выд заявок'!L89</f>
        <v>предоставление микрозайма</v>
      </c>
      <c r="G86" s="257">
        <f>'регистрация выд заявок'!K89</f>
        <v>3.7499999999999999E-2</v>
      </c>
      <c r="H86" s="258">
        <f>'регистрация выд заявок'!J89</f>
        <v>5000000</v>
      </c>
      <c r="I86" s="255" t="s">
        <v>269</v>
      </c>
      <c r="J86" s="138" t="s">
        <v>83</v>
      </c>
      <c r="K86" s="138" t="s">
        <v>10</v>
      </c>
      <c r="L86" s="273"/>
    </row>
    <row r="87" spans="1:12" ht="17.25" customHeight="1" x14ac:dyDescent="0.2">
      <c r="A87" s="267">
        <f>'регистрация выд заявок'!D90</f>
        <v>45049</v>
      </c>
      <c r="B87" s="138" t="str">
        <f>'регистрация выд заявок'!H90</f>
        <v>ООО "Номиком"</v>
      </c>
      <c r="C87" s="256">
        <f>'регистрация выд заявок'!I90</f>
        <v>7415107219</v>
      </c>
      <c r="D87" s="138" t="s">
        <v>89</v>
      </c>
      <c r="E87" s="138" t="s">
        <v>22</v>
      </c>
      <c r="F87" s="138" t="str">
        <f>'регистрация выд заявок'!L90</f>
        <v>предоставление микрозайма</v>
      </c>
      <c r="G87" s="257">
        <f>'регистрация выд заявок'!K90</f>
        <v>3.7499999999999999E-2</v>
      </c>
      <c r="H87" s="258">
        <f>'регистрация выд заявок'!J90</f>
        <v>600000</v>
      </c>
      <c r="I87" s="255" t="s">
        <v>273</v>
      </c>
      <c r="J87" s="138" t="s">
        <v>83</v>
      </c>
      <c r="K87" s="138" t="s">
        <v>10</v>
      </c>
      <c r="L87" s="273"/>
    </row>
    <row r="88" spans="1:12" ht="17.25" customHeight="1" x14ac:dyDescent="0.2">
      <c r="A88" s="267">
        <f>'регистрация выд заявок'!D91</f>
        <v>45056</v>
      </c>
      <c r="B88" s="138" t="str">
        <f>'регистрация выд заявок'!H91</f>
        <v>Баймухаметов Артём Сайфулович</v>
      </c>
      <c r="C88" s="256">
        <f>'регистрация выд заявок'!I91</f>
        <v>744843610146</v>
      </c>
      <c r="D88" s="138" t="s">
        <v>167</v>
      </c>
      <c r="E88" s="138" t="s">
        <v>22</v>
      </c>
      <c r="F88" s="138" t="str">
        <f>'регистрация выд заявок'!L91</f>
        <v>предоставление микрозайма</v>
      </c>
      <c r="G88" s="257">
        <f>'регистрация выд заявок'!K91</f>
        <v>3.7499999999999999E-2</v>
      </c>
      <c r="H88" s="258">
        <f>'регистрация выд заявок'!J91</f>
        <v>500000</v>
      </c>
      <c r="I88" s="255" t="s">
        <v>283</v>
      </c>
      <c r="J88" s="138" t="s">
        <v>475</v>
      </c>
      <c r="K88" s="138" t="s">
        <v>40</v>
      </c>
      <c r="L88" s="273"/>
    </row>
    <row r="89" spans="1:12" ht="17.25" customHeight="1" x14ac:dyDescent="0.2">
      <c r="A89" s="267">
        <f>'регистрация выд заявок'!D92</f>
        <v>45057</v>
      </c>
      <c r="B89" s="138" t="str">
        <f>'регистрация выд заявок'!H92</f>
        <v>ООО "СКВ"</v>
      </c>
      <c r="C89" s="256" t="str">
        <f>'регистрация выд заявок'!I92</f>
        <v>0201013320</v>
      </c>
      <c r="D89" s="138" t="s">
        <v>89</v>
      </c>
      <c r="E89" s="138" t="s">
        <v>22</v>
      </c>
      <c r="F89" s="138" t="str">
        <f>'регистрация выд заявок'!L92</f>
        <v>предоставление микрозайма</v>
      </c>
      <c r="G89" s="257">
        <f>'регистрация выд заявок'!K92</f>
        <v>3.7499999999999999E-2</v>
      </c>
      <c r="H89" s="258">
        <f>'регистрация выд заявок'!J92</f>
        <v>5000000</v>
      </c>
      <c r="I89" s="255" t="s">
        <v>286</v>
      </c>
      <c r="J89" s="138" t="s">
        <v>83</v>
      </c>
      <c r="K89" s="138" t="s">
        <v>7</v>
      </c>
      <c r="L89" s="273"/>
    </row>
    <row r="90" spans="1:12" ht="58.5" customHeight="1" x14ac:dyDescent="0.2">
      <c r="A90" s="267">
        <f>'регистрация выд заявок'!D93</f>
        <v>45051</v>
      </c>
      <c r="B90" s="138" t="str">
        <f>'регистрация выд заявок'!H93</f>
        <v>ООО "СУМС"</v>
      </c>
      <c r="C90" s="256">
        <f>'регистрация выд заявок'!I93</f>
        <v>7453192293</v>
      </c>
      <c r="D90" s="138" t="s">
        <v>89</v>
      </c>
      <c r="E90" s="138" t="s">
        <v>22</v>
      </c>
      <c r="F90" s="138" t="str">
        <f>'регистрация выд заявок'!L93</f>
        <v>предоставление займа</v>
      </c>
      <c r="G90" s="257">
        <f>'регистрация выд заявок'!K93</f>
        <v>0.05</v>
      </c>
      <c r="H90" s="258">
        <f>'регистрация выд заявок'!J93</f>
        <v>15000000</v>
      </c>
      <c r="I90" s="255" t="s">
        <v>288</v>
      </c>
      <c r="J90" s="138" t="s">
        <v>83</v>
      </c>
      <c r="K90" s="138" t="s">
        <v>5</v>
      </c>
      <c r="L90" s="273"/>
    </row>
    <row r="91" spans="1:12" ht="30" customHeight="1" x14ac:dyDescent="0.2">
      <c r="A91" s="267">
        <f>'регистрация выд заявок'!D94</f>
        <v>45062</v>
      </c>
      <c r="B91" s="138" t="str">
        <f>'регистрация выд заявок'!H94</f>
        <v>ИП Мошкова Е.А.</v>
      </c>
      <c r="C91" s="256">
        <f>'регистрация выд заявок'!I94</f>
        <v>744915860405</v>
      </c>
      <c r="D91" s="138" t="s">
        <v>89</v>
      </c>
      <c r="E91" s="138" t="s">
        <v>22</v>
      </c>
      <c r="F91" s="138" t="str">
        <f>'регистрация выд заявок'!L94</f>
        <v>предоставление микрозайма</v>
      </c>
      <c r="G91" s="257">
        <f>'регистрация выд заявок'!K94</f>
        <v>9.5000000000000001E-2</v>
      </c>
      <c r="H91" s="258">
        <f>'регистрация выд заявок'!J94</f>
        <v>180000</v>
      </c>
      <c r="I91" s="255" t="s">
        <v>288</v>
      </c>
      <c r="J91" s="138" t="s">
        <v>83</v>
      </c>
      <c r="K91" s="138" t="s">
        <v>5</v>
      </c>
      <c r="L91" s="273"/>
    </row>
    <row r="92" spans="1:12" x14ac:dyDescent="0.2">
      <c r="A92" s="267">
        <f>'регистрация выд заявок'!D95</f>
        <v>45061</v>
      </c>
      <c r="B92" s="138" t="str">
        <f>'регистрация выд заявок'!H95</f>
        <v>ИП Аксенова Л.А.</v>
      </c>
      <c r="C92" s="256">
        <f>'регистрация выд заявок'!I95</f>
        <v>744400357751</v>
      </c>
      <c r="D92" s="138" t="s">
        <v>89</v>
      </c>
      <c r="E92" s="138" t="s">
        <v>22</v>
      </c>
      <c r="F92" s="138" t="str">
        <f>'регистрация выд заявок'!L95</f>
        <v>предоставление микрозайма</v>
      </c>
      <c r="G92" s="257">
        <f>'регистрация выд заявок'!K95</f>
        <v>3.7499999999999999E-2</v>
      </c>
      <c r="H92" s="258">
        <f>'регистрация выд заявок'!J95</f>
        <v>1500000</v>
      </c>
      <c r="I92" s="255" t="s">
        <v>326</v>
      </c>
      <c r="J92" s="138" t="s">
        <v>84</v>
      </c>
      <c r="K92" s="138" t="s">
        <v>7</v>
      </c>
      <c r="L92" s="273"/>
    </row>
    <row r="93" spans="1:12" ht="48" customHeight="1" x14ac:dyDescent="0.2">
      <c r="A93" s="267">
        <f>'регистрация выд заявок'!D96</f>
        <v>45063</v>
      </c>
      <c r="B93" s="138" t="str">
        <f>'регистрация выд заявок'!H96</f>
        <v>ООО "УРАЛВЕСТТОРГ"</v>
      </c>
      <c r="C93" s="256">
        <f>'регистрация выд заявок'!I96</f>
        <v>7447306672</v>
      </c>
      <c r="D93" s="138" t="s">
        <v>89</v>
      </c>
      <c r="E93" s="138" t="s">
        <v>22</v>
      </c>
      <c r="F93" s="138" t="str">
        <f>'регистрация выд заявок'!L96</f>
        <v>предоставление микрозайма</v>
      </c>
      <c r="G93" s="257">
        <f>'регистрация выд заявок'!K96</f>
        <v>6.5000000000000002E-2</v>
      </c>
      <c r="H93" s="258">
        <f>'регистрация выд заявок'!J96</f>
        <v>2500000</v>
      </c>
      <c r="I93" s="255" t="s">
        <v>293</v>
      </c>
      <c r="J93" s="138" t="s">
        <v>83</v>
      </c>
      <c r="K93" s="138" t="s">
        <v>5</v>
      </c>
      <c r="L93" s="273"/>
    </row>
    <row r="94" spans="1:12" ht="17.25" customHeight="1" x14ac:dyDescent="0.2">
      <c r="A94" s="267">
        <f>'регистрация выд заявок'!D97</f>
        <v>45063</v>
      </c>
      <c r="B94" s="138" t="str">
        <f>'регистрация выд заявок'!H97</f>
        <v>ООО "ЭНСО"</v>
      </c>
      <c r="C94" s="256">
        <f>'регистрация выд заявок'!I97</f>
        <v>7453222212</v>
      </c>
      <c r="D94" s="138" t="s">
        <v>89</v>
      </c>
      <c r="E94" s="138" t="s">
        <v>22</v>
      </c>
      <c r="F94" s="138" t="str">
        <f>'регистрация выд заявок'!L97</f>
        <v>предоставление микрозайма</v>
      </c>
      <c r="G94" s="257">
        <f>'регистрация выд заявок'!K97</f>
        <v>6.5000000000000002E-2</v>
      </c>
      <c r="H94" s="258">
        <f>'регистрация выд заявок'!J97</f>
        <v>4000000</v>
      </c>
      <c r="I94" s="255" t="s">
        <v>293</v>
      </c>
      <c r="J94" s="138" t="s">
        <v>83</v>
      </c>
      <c r="K94" s="138" t="s">
        <v>5</v>
      </c>
      <c r="L94" s="273"/>
    </row>
    <row r="95" spans="1:12" ht="17.25" customHeight="1" x14ac:dyDescent="0.2">
      <c r="A95" s="267">
        <f>'регистрация выд заявок'!D98</f>
        <v>45063</v>
      </c>
      <c r="B95" s="138" t="str">
        <f>'регистрация выд заявок'!H98</f>
        <v>ООО "ЭНСО"</v>
      </c>
      <c r="C95" s="256">
        <f>'регистрация выд заявок'!I98</f>
        <v>7453222212</v>
      </c>
      <c r="D95" s="138" t="s">
        <v>89</v>
      </c>
      <c r="E95" s="138" t="s">
        <v>22</v>
      </c>
      <c r="F95" s="138" t="str">
        <f>'регистрация выд заявок'!L98</f>
        <v>предоставление микрозайма</v>
      </c>
      <c r="G95" s="257">
        <f>'регистрация выд заявок'!K98</f>
        <v>6.5000000000000002E-2</v>
      </c>
      <c r="H95" s="258">
        <f>'регистрация выд заявок'!J98</f>
        <v>1000000</v>
      </c>
      <c r="I95" s="255" t="s">
        <v>293</v>
      </c>
      <c r="J95" s="138" t="s">
        <v>84</v>
      </c>
      <c r="K95" s="138" t="s">
        <v>5</v>
      </c>
      <c r="L95" s="273"/>
    </row>
    <row r="96" spans="1:12" ht="17.25" customHeight="1" x14ac:dyDescent="0.2">
      <c r="A96" s="267">
        <f>'регистрация выд заявок'!D99</f>
        <v>45037</v>
      </c>
      <c r="B96" s="138" t="str">
        <f>'регистрация выд заявок'!H99</f>
        <v>АО "УАПС"</v>
      </c>
      <c r="C96" s="256">
        <f>'регистрация выд заявок'!I99</f>
        <v>7440000526</v>
      </c>
      <c r="D96" s="138" t="s">
        <v>24</v>
      </c>
      <c r="E96" s="138" t="s">
        <v>22</v>
      </c>
      <c r="F96" s="138" t="str">
        <f>'регистрация выд заявок'!L99</f>
        <v>предоставление займа</v>
      </c>
      <c r="G96" s="257">
        <f>'регистрация выд заявок'!K99</f>
        <v>0.05</v>
      </c>
      <c r="H96" s="258">
        <f>'регистрация выд заявок'!J99</f>
        <v>7000000</v>
      </c>
      <c r="I96" s="255" t="s">
        <v>293</v>
      </c>
      <c r="J96" s="138" t="s">
        <v>83</v>
      </c>
      <c r="K96" s="138" t="s">
        <v>40</v>
      </c>
      <c r="L96" s="273"/>
    </row>
    <row r="97" spans="1:12" ht="17.25" customHeight="1" x14ac:dyDescent="0.2">
      <c r="A97" s="267">
        <f>'регистрация выд заявок'!D100</f>
        <v>45065</v>
      </c>
      <c r="B97" s="138" t="str">
        <f>'регистрация выд заявок'!H100</f>
        <v>ООО "СНАБЦЕНТР"</v>
      </c>
      <c r="C97" s="256">
        <f>'регистрация выд заявок'!I100</f>
        <v>7404067148</v>
      </c>
      <c r="D97" s="138" t="s">
        <v>89</v>
      </c>
      <c r="E97" s="138" t="s">
        <v>22</v>
      </c>
      <c r="F97" s="138" t="str">
        <f>'регистрация выд заявок'!L100</f>
        <v>предоставление микрозайма</v>
      </c>
      <c r="G97" s="257">
        <f>'регистрация выд заявок'!K100</f>
        <v>3.7499999999999999E-2</v>
      </c>
      <c r="H97" s="258">
        <f>'регистрация выд заявок'!J100</f>
        <v>5000000</v>
      </c>
      <c r="I97" s="255" t="s">
        <v>298</v>
      </c>
      <c r="J97" s="138" t="s">
        <v>83</v>
      </c>
      <c r="K97" s="138" t="s">
        <v>12</v>
      </c>
      <c r="L97" s="273"/>
    </row>
    <row r="98" spans="1:12" ht="17.25" customHeight="1" x14ac:dyDescent="0.2">
      <c r="A98" s="267">
        <f>'регистрация выд заявок'!D101</f>
        <v>45058</v>
      </c>
      <c r="B98" s="138" t="str">
        <f>'регистрация выд заявок'!H101</f>
        <v>ООО "Вибокс"</v>
      </c>
      <c r="C98" s="256">
        <f>'регистрация выд заявок'!I101</f>
        <v>7455043071</v>
      </c>
      <c r="D98" s="138" t="s">
        <v>89</v>
      </c>
      <c r="E98" s="138" t="s">
        <v>22</v>
      </c>
      <c r="F98" s="138" t="str">
        <f>'регистрация выд заявок'!L101</f>
        <v>предоставление микрозайма</v>
      </c>
      <c r="G98" s="257">
        <f>'регистрация выд заявок'!K101</f>
        <v>3.7499999999999999E-2</v>
      </c>
      <c r="H98" s="258">
        <f>'регистрация выд заявок'!J101</f>
        <v>300000</v>
      </c>
      <c r="I98" s="255" t="s">
        <v>301</v>
      </c>
      <c r="J98" s="138" t="s">
        <v>83</v>
      </c>
      <c r="K98" s="138" t="s">
        <v>7</v>
      </c>
      <c r="L98" s="273"/>
    </row>
    <row r="99" spans="1:12" ht="17.25" customHeight="1" x14ac:dyDescent="0.2">
      <c r="A99" s="267">
        <f>'регистрация выд заявок'!D102</f>
        <v>45065</v>
      </c>
      <c r="B99" s="138" t="str">
        <f>'регистрация выд заявок'!H102</f>
        <v>ИП Рогоза А.Р.</v>
      </c>
      <c r="C99" s="256">
        <f>'регистрация выд заявок'!I102</f>
        <v>744507082757</v>
      </c>
      <c r="D99" s="138" t="s">
        <v>89</v>
      </c>
      <c r="E99" s="138" t="s">
        <v>22</v>
      </c>
      <c r="F99" s="138" t="str">
        <f>'регистрация выд заявок'!L102</f>
        <v>предоставление микрозайма</v>
      </c>
      <c r="G99" s="257">
        <f>'регистрация выд заявок'!K102</f>
        <v>3.7499999999999999E-2</v>
      </c>
      <c r="H99" s="258">
        <f>'регистрация выд заявок'!J102</f>
        <v>2700000</v>
      </c>
      <c r="I99" s="255" t="s">
        <v>311</v>
      </c>
      <c r="J99" s="138" t="s">
        <v>83</v>
      </c>
      <c r="K99" s="138" t="s">
        <v>7</v>
      </c>
      <c r="L99" s="273"/>
    </row>
    <row r="100" spans="1:12" ht="17.25" customHeight="1" x14ac:dyDescent="0.2">
      <c r="A100" s="267">
        <f>'регистрация выд заявок'!D103</f>
        <v>45068</v>
      </c>
      <c r="B100" s="138" t="str">
        <f>'регистрация выд заявок'!H103</f>
        <v>АО "УЗВМ"</v>
      </c>
      <c r="C100" s="256">
        <f>'регистрация выд заявок'!I103</f>
        <v>7415041913</v>
      </c>
      <c r="D100" s="138" t="s">
        <v>24</v>
      </c>
      <c r="E100" s="138" t="s">
        <v>22</v>
      </c>
      <c r="F100" s="138" t="str">
        <f>'регистрация выд заявок'!L103</f>
        <v>предоставление микрозайма</v>
      </c>
      <c r="G100" s="257">
        <f>'регистрация выд заявок'!K103</f>
        <v>3.7499999999999999E-2</v>
      </c>
      <c r="H100" s="258">
        <f>'регистрация выд заявок'!J103</f>
        <v>5000000</v>
      </c>
      <c r="I100" s="255" t="s">
        <v>303</v>
      </c>
      <c r="J100" s="138" t="s">
        <v>83</v>
      </c>
      <c r="K100" s="138" t="s">
        <v>10</v>
      </c>
      <c r="L100" s="273"/>
    </row>
    <row r="101" spans="1:12" ht="17.25" customHeight="1" x14ac:dyDescent="0.2">
      <c r="A101" s="267">
        <f>'регистрация выд заявок'!D104</f>
        <v>45069</v>
      </c>
      <c r="B101" s="138" t="str">
        <f>'регистрация выд заявок'!H104</f>
        <v>ООО "Максгарант"</v>
      </c>
      <c r="C101" s="256">
        <f>'регистрация выд заявок'!I104</f>
        <v>7448212226</v>
      </c>
      <c r="D101" s="138" t="s">
        <v>89</v>
      </c>
      <c r="E101" s="138" t="s">
        <v>22</v>
      </c>
      <c r="F101" s="138" t="str">
        <f>'регистрация выд заявок'!L104</f>
        <v>предоставление микрозайма</v>
      </c>
      <c r="G101" s="257">
        <f>'регистрация выд заявок'!K104</f>
        <v>6.5000000000000002E-2</v>
      </c>
      <c r="H101" s="258">
        <f>'регистрация выд заявок'!J104</f>
        <v>600000</v>
      </c>
      <c r="I101" s="255" t="s">
        <v>303</v>
      </c>
      <c r="J101" s="138" t="s">
        <v>83</v>
      </c>
      <c r="K101" s="138" t="s">
        <v>5</v>
      </c>
      <c r="L101" s="273"/>
    </row>
    <row r="102" spans="1:12" ht="57.75" customHeight="1" x14ac:dyDescent="0.2">
      <c r="A102" s="267">
        <f>'регистрация выд заявок'!D105</f>
        <v>45070</v>
      </c>
      <c r="B102" s="138" t="str">
        <f>'регистрация выд заявок'!H105</f>
        <v>ИП Порядина И.Б.</v>
      </c>
      <c r="C102" s="256" t="str">
        <f>'регистрация выд заявок'!I105</f>
        <v>741704112571</v>
      </c>
      <c r="D102" s="138" t="s">
        <v>89</v>
      </c>
      <c r="E102" s="138" t="s">
        <v>22</v>
      </c>
      <c r="F102" s="138" t="str">
        <f>'регистрация выд заявок'!L105</f>
        <v>предоставление микрозайма</v>
      </c>
      <c r="G102" s="257">
        <f>'регистрация выд заявок'!K105</f>
        <v>7.4999999999999997E-2</v>
      </c>
      <c r="H102" s="258">
        <f>'регистрация выд заявок'!J105</f>
        <v>300000</v>
      </c>
      <c r="I102" s="255" t="s">
        <v>307</v>
      </c>
      <c r="J102" s="138" t="s">
        <v>475</v>
      </c>
      <c r="K102" s="138" t="s">
        <v>6</v>
      </c>
      <c r="L102" s="273"/>
    </row>
    <row r="103" spans="1:12" ht="17.25" customHeight="1" x14ac:dyDescent="0.2">
      <c r="A103" s="267">
        <f>'регистрация выд заявок'!D106</f>
        <v>45063</v>
      </c>
      <c r="B103" s="138" t="str">
        <f>'регистрация выд заявок'!H106</f>
        <v>ООО "ЧелябХимСинтез"</v>
      </c>
      <c r="C103" s="256">
        <f>'регистрация выд заявок'!I106</f>
        <v>7451434395</v>
      </c>
      <c r="D103" s="263" t="s">
        <v>89</v>
      </c>
      <c r="E103" s="138" t="s">
        <v>22</v>
      </c>
      <c r="F103" s="138" t="str">
        <f>'регистрация выд заявок'!L106</f>
        <v>предоставление микрозайма</v>
      </c>
      <c r="G103" s="257">
        <f>'регистрация выд заявок'!K106</f>
        <v>0.02</v>
      </c>
      <c r="H103" s="258">
        <f>'регистрация выд заявок'!J106</f>
        <v>5000000</v>
      </c>
      <c r="I103" s="261" t="s">
        <v>310</v>
      </c>
      <c r="J103" s="138" t="s">
        <v>84</v>
      </c>
      <c r="K103" s="263" t="s">
        <v>5</v>
      </c>
      <c r="L103" s="273"/>
    </row>
    <row r="104" spans="1:12" ht="17.25" customHeight="1" x14ac:dyDescent="0.2">
      <c r="A104" s="267">
        <f>'регистрация выд заявок'!D107</f>
        <v>45069</v>
      </c>
      <c r="B104" s="138" t="str">
        <f>'регистрация выд заявок'!H107</f>
        <v>ООО Профпласт</v>
      </c>
      <c r="C104" s="256">
        <f>'регистрация выд заявок'!I107</f>
        <v>7455002406</v>
      </c>
      <c r="D104" s="263" t="s">
        <v>89</v>
      </c>
      <c r="E104" s="138" t="s">
        <v>22</v>
      </c>
      <c r="F104" s="138" t="str">
        <f>'регистрация выд заявок'!L107</f>
        <v>предоставление микрозайма</v>
      </c>
      <c r="G104" s="257">
        <f>'регистрация выд заявок'!K107</f>
        <v>3.7499999999999999E-2</v>
      </c>
      <c r="H104" s="258">
        <f>'регистрация выд заявок'!J107</f>
        <v>4000000</v>
      </c>
      <c r="I104" s="261" t="s">
        <v>308</v>
      </c>
      <c r="J104" s="138" t="s">
        <v>83</v>
      </c>
      <c r="K104" s="263" t="s">
        <v>7</v>
      </c>
      <c r="L104" s="273"/>
    </row>
    <row r="105" spans="1:12" ht="17.25" customHeight="1" x14ac:dyDescent="0.2">
      <c r="A105" s="267">
        <f>'регистрация выд заявок'!D108</f>
        <v>45069</v>
      </c>
      <c r="B105" s="138" t="str">
        <f>'регистрация выд заявок'!H108</f>
        <v>ИП Седин Р.Н.</v>
      </c>
      <c r="C105" s="256">
        <f>'регистрация выд заявок'!I108</f>
        <v>741307920847</v>
      </c>
      <c r="D105" s="138" t="s">
        <v>89</v>
      </c>
      <c r="E105" s="138" t="s">
        <v>22</v>
      </c>
      <c r="F105" s="138" t="str">
        <f>'регистрация выд заявок'!L108</f>
        <v>предоставление микрозайма</v>
      </c>
      <c r="G105" s="257">
        <f>'регистрация выд заявок'!K108</f>
        <v>5.7500000000000002E-2</v>
      </c>
      <c r="H105" s="258">
        <f>'регистрация выд заявок'!J108</f>
        <v>500000</v>
      </c>
      <c r="I105" s="255" t="s">
        <v>313</v>
      </c>
      <c r="J105" s="138" t="s">
        <v>475</v>
      </c>
      <c r="K105" s="138" t="s">
        <v>37</v>
      </c>
      <c r="L105" s="273"/>
    </row>
    <row r="106" spans="1:12" ht="17.25" customHeight="1" x14ac:dyDescent="0.2">
      <c r="A106" s="267">
        <f>'регистрация выд заявок'!D109</f>
        <v>45069</v>
      </c>
      <c r="B106" s="138" t="str">
        <f>'регистрация выд заявок'!H109</f>
        <v>ИП Пупырев С.С.</v>
      </c>
      <c r="C106" s="256">
        <f>'регистрация выд заявок'!I109</f>
        <v>745008737671</v>
      </c>
      <c r="D106" s="138" t="s">
        <v>89</v>
      </c>
      <c r="E106" s="138" t="s">
        <v>22</v>
      </c>
      <c r="F106" s="138" t="str">
        <f>'регистрация выд заявок'!L109</f>
        <v>предоставление микрозайма</v>
      </c>
      <c r="G106" s="257">
        <f>'регистрация выд заявок'!K109</f>
        <v>6.5000000000000002E-2</v>
      </c>
      <c r="H106" s="258">
        <f>'регистрация выд заявок'!J109</f>
        <v>500000</v>
      </c>
      <c r="I106" s="255" t="s">
        <v>319</v>
      </c>
      <c r="J106" s="138" t="s">
        <v>84</v>
      </c>
      <c r="K106" s="138" t="s">
        <v>5</v>
      </c>
      <c r="L106" s="273"/>
    </row>
    <row r="107" spans="1:12" ht="17.25" customHeight="1" x14ac:dyDescent="0.2">
      <c r="A107" s="267">
        <f>'регистрация выд заявок'!D110</f>
        <v>45070</v>
      </c>
      <c r="B107" s="138" t="str">
        <f>'регистрация выд заявок'!H110</f>
        <v>ООО "Амиго-Медиа"</v>
      </c>
      <c r="C107" s="256">
        <f>'регистрация выд заявок'!I110</f>
        <v>7447059800</v>
      </c>
      <c r="D107" s="138" t="s">
        <v>89</v>
      </c>
      <c r="E107" s="138" t="s">
        <v>22</v>
      </c>
      <c r="F107" s="138" t="str">
        <f>'регистрация выд заявок'!L110</f>
        <v>предоставление микрозайма</v>
      </c>
      <c r="G107" s="257">
        <f>'регистрация выд заявок'!K110</f>
        <v>6.5000000000000002E-2</v>
      </c>
      <c r="H107" s="258">
        <f>'регистрация выд заявок'!J110</f>
        <v>5000000</v>
      </c>
      <c r="I107" s="255" t="s">
        <v>319</v>
      </c>
      <c r="J107" s="138" t="s">
        <v>83</v>
      </c>
      <c r="K107" s="138" t="s">
        <v>5</v>
      </c>
      <c r="L107" s="273"/>
    </row>
    <row r="108" spans="1:12" ht="17.25" customHeight="1" x14ac:dyDescent="0.2">
      <c r="A108" s="267">
        <f>'регистрация выд заявок'!D111</f>
        <v>45075</v>
      </c>
      <c r="B108" s="138" t="str">
        <f>'регистрация выд заявок'!H111</f>
        <v>ООО "ТПК"Фаворит"</v>
      </c>
      <c r="C108" s="256">
        <f>'регистрация выд заявок'!I111</f>
        <v>7455024135</v>
      </c>
      <c r="D108" s="138" t="s">
        <v>24</v>
      </c>
      <c r="E108" s="138" t="s">
        <v>22</v>
      </c>
      <c r="F108" s="138" t="str">
        <f>'регистрация выд заявок'!L111</f>
        <v>предоставление микрозайма</v>
      </c>
      <c r="G108" s="257">
        <f>'регистрация выд заявок'!K111</f>
        <v>3.7499999999999999E-2</v>
      </c>
      <c r="H108" s="258">
        <f>'регистрация выд заявок'!J111</f>
        <v>5000000</v>
      </c>
      <c r="I108" s="255" t="s">
        <v>315</v>
      </c>
      <c r="J108" s="138" t="s">
        <v>83</v>
      </c>
      <c r="K108" s="138" t="s">
        <v>7</v>
      </c>
      <c r="L108" s="273"/>
    </row>
    <row r="109" spans="1:12" ht="17.25" customHeight="1" x14ac:dyDescent="0.2">
      <c r="A109" s="267">
        <f>'регистрация выд заявок'!D112</f>
        <v>45058</v>
      </c>
      <c r="B109" s="138" t="str">
        <f>'регистрация выд заявок'!H112</f>
        <v>ООО "ТК "УРАЛСБЫТ"</v>
      </c>
      <c r="C109" s="256">
        <f>'регистрация выд заявок'!I112</f>
        <v>7415098772</v>
      </c>
      <c r="D109" s="138" t="s">
        <v>24</v>
      </c>
      <c r="E109" s="138" t="s">
        <v>22</v>
      </c>
      <c r="F109" s="138" t="str">
        <f>'регистрация выд заявок'!L112</f>
        <v>предоставление микрозайма</v>
      </c>
      <c r="G109" s="257">
        <f>'регистрация выд заявок'!K112</f>
        <v>3.7499999999999999E-2</v>
      </c>
      <c r="H109" s="258">
        <f>'регистрация выд заявок'!J112</f>
        <v>2700000</v>
      </c>
      <c r="I109" s="255" t="s">
        <v>315</v>
      </c>
      <c r="J109" s="138" t="s">
        <v>83</v>
      </c>
      <c r="K109" s="138" t="s">
        <v>10</v>
      </c>
      <c r="L109" s="273"/>
    </row>
    <row r="110" spans="1:12" ht="17.25" customHeight="1" x14ac:dyDescent="0.2">
      <c r="A110" s="267">
        <f>'регистрация выд заявок'!D113</f>
        <v>45075</v>
      </c>
      <c r="B110" s="138" t="str">
        <f>'регистрация выд заявок'!H113</f>
        <v>ООО "Эверест"</v>
      </c>
      <c r="C110" s="256">
        <f>'регистрация выд заявок'!I113</f>
        <v>7424029983</v>
      </c>
      <c r="D110" s="138" t="s">
        <v>89</v>
      </c>
      <c r="E110" s="138" t="s">
        <v>22</v>
      </c>
      <c r="F110" s="138" t="str">
        <f>'регистрация выд заявок'!L113</f>
        <v>предоставление микрозайма</v>
      </c>
      <c r="G110" s="257">
        <f>'регистрация выд заявок'!K113</f>
        <v>0.05</v>
      </c>
      <c r="H110" s="258">
        <f>'регистрация выд заявок'!J113</f>
        <v>3000000</v>
      </c>
      <c r="I110" s="138" t="s">
        <v>320</v>
      </c>
      <c r="J110" s="138" t="s">
        <v>476</v>
      </c>
      <c r="K110" s="138" t="s">
        <v>40</v>
      </c>
      <c r="L110" s="273"/>
    </row>
    <row r="111" spans="1:12" ht="17.25" customHeight="1" x14ac:dyDescent="0.2">
      <c r="A111" s="267">
        <f>'регистрация выд заявок'!D114</f>
        <v>45072</v>
      </c>
      <c r="B111" s="138" t="str">
        <f>'регистрация выд заявок'!H114</f>
        <v>ИП Мхитарян К.Ф.</v>
      </c>
      <c r="C111" s="256" t="str">
        <f>'регистрация выд заявок'!I114</f>
        <v>741300012540</v>
      </c>
      <c r="D111" s="138" t="s">
        <v>89</v>
      </c>
      <c r="E111" s="138" t="s">
        <v>22</v>
      </c>
      <c r="F111" s="138" t="str">
        <f>'регистрация выд заявок'!L114</f>
        <v>предоставление микрозайма</v>
      </c>
      <c r="G111" s="257">
        <f>'регистрация выд заявок'!K114</f>
        <v>6.5000000000000002E-2</v>
      </c>
      <c r="H111" s="258">
        <f>'регистрация выд заявок'!J114</f>
        <v>4000000</v>
      </c>
      <c r="I111" s="138" t="s">
        <v>324</v>
      </c>
      <c r="J111" s="138" t="s">
        <v>83</v>
      </c>
      <c r="K111" s="138" t="s">
        <v>13</v>
      </c>
      <c r="L111" s="273"/>
    </row>
    <row r="112" spans="1:12" ht="17.25" customHeight="1" x14ac:dyDescent="0.2">
      <c r="A112" s="267">
        <f>'регистрация выд заявок'!D115</f>
        <v>45068</v>
      </c>
      <c r="B112" s="138" t="str">
        <f>'регистрация выд заявок'!H115</f>
        <v>ИП Малятова А.Ю.</v>
      </c>
      <c r="C112" s="256">
        <f>'регистрация выд заявок'!I115</f>
        <v>745300795834</v>
      </c>
      <c r="D112" s="138" t="s">
        <v>89</v>
      </c>
      <c r="E112" s="138" t="s">
        <v>22</v>
      </c>
      <c r="F112" s="138" t="str">
        <f>'регистрация выд заявок'!L115</f>
        <v>предоставление микрозайма</v>
      </c>
      <c r="G112" s="257">
        <f>'регистрация выд заявок'!K115</f>
        <v>7.4999999999999997E-2</v>
      </c>
      <c r="H112" s="258">
        <f>'регистрация выд заявок'!J115</f>
        <v>200000</v>
      </c>
      <c r="I112" s="255" t="s">
        <v>335</v>
      </c>
      <c r="J112" s="138" t="s">
        <v>83</v>
      </c>
      <c r="K112" s="138" t="s">
        <v>5</v>
      </c>
      <c r="L112" s="273"/>
    </row>
    <row r="113" spans="1:12" ht="17.25" customHeight="1" x14ac:dyDescent="0.2">
      <c r="A113" s="267">
        <f>'регистрация выд заявок'!D116</f>
        <v>45077</v>
      </c>
      <c r="B113" s="138" t="str">
        <f>'регистрация выд заявок'!H116</f>
        <v>ООО "МТСК"</v>
      </c>
      <c r="C113" s="256">
        <f>'регистрация выд заявок'!I116</f>
        <v>7415087026</v>
      </c>
      <c r="D113" s="138" t="s">
        <v>89</v>
      </c>
      <c r="E113" s="138" t="s">
        <v>22</v>
      </c>
      <c r="F113" s="138" t="str">
        <f>'регистрация выд заявок'!L116</f>
        <v>предоставление микрозайма</v>
      </c>
      <c r="G113" s="257">
        <f>'регистрация выд заявок'!K116</f>
        <v>3.7499999999999999E-2</v>
      </c>
      <c r="H113" s="258">
        <f>'регистрация выд заявок'!J116</f>
        <v>5000000</v>
      </c>
      <c r="I113" s="138" t="s">
        <v>336</v>
      </c>
      <c r="J113" s="138" t="s">
        <v>83</v>
      </c>
      <c r="K113" s="138" t="s">
        <v>10</v>
      </c>
      <c r="L113" s="273"/>
    </row>
    <row r="114" spans="1:12" ht="17.25" customHeight="1" x14ac:dyDescent="0.2">
      <c r="A114" s="267">
        <f>'регистрация выд заявок'!D117</f>
        <v>45078</v>
      </c>
      <c r="B114" s="138" t="str">
        <f>'регистрация выд заявок'!H117</f>
        <v>Шамбатуева Валентина Николаевна</v>
      </c>
      <c r="C114" s="256">
        <f>'регистрация выд заявок'!I117</f>
        <v>742802556746</v>
      </c>
      <c r="D114" s="138" t="s">
        <v>167</v>
      </c>
      <c r="E114" s="138" t="s">
        <v>22</v>
      </c>
      <c r="F114" s="138" t="str">
        <f>'регистрация выд заявок'!L117</f>
        <v>предоставление микрозайма</v>
      </c>
      <c r="G114" s="257">
        <f>'регистрация выд заявок'!K117</f>
        <v>3.7499999999999999E-2</v>
      </c>
      <c r="H114" s="258">
        <f>'регистрация выд заявок'!J117</f>
        <v>100000</v>
      </c>
      <c r="I114" s="138" t="s">
        <v>333</v>
      </c>
      <c r="J114" s="138" t="s">
        <v>475</v>
      </c>
      <c r="K114" s="138" t="s">
        <v>55</v>
      </c>
      <c r="L114" s="273"/>
    </row>
    <row r="115" spans="1:12" ht="17.25" customHeight="1" x14ac:dyDescent="0.2">
      <c r="A115" s="267">
        <f>'регистрация выд заявок'!D118</f>
        <v>45078</v>
      </c>
      <c r="B115" s="138" t="str">
        <f>'регистрация выд заявок'!H118</f>
        <v>Гузь Евгения Викторовна</v>
      </c>
      <c r="C115" s="256">
        <f>'регистрация выд заявок'!I118</f>
        <v>742402371892</v>
      </c>
      <c r="D115" s="138" t="s">
        <v>167</v>
      </c>
      <c r="E115" s="138" t="s">
        <v>22</v>
      </c>
      <c r="F115" s="138" t="str">
        <f>'регистрация выд заявок'!L118</f>
        <v>предоставление микрозайма</v>
      </c>
      <c r="G115" s="257">
        <f>'регистрация выд заявок'!K118</f>
        <v>7.4999999999999997E-2</v>
      </c>
      <c r="H115" s="258">
        <f>'регистрация выд заявок'!J118</f>
        <v>120000</v>
      </c>
      <c r="I115" s="138" t="s">
        <v>338</v>
      </c>
      <c r="J115" s="138" t="s">
        <v>475</v>
      </c>
      <c r="K115" s="138" t="s">
        <v>9</v>
      </c>
      <c r="L115" s="273"/>
    </row>
    <row r="116" spans="1:12" x14ac:dyDescent="0.2">
      <c r="A116" s="267">
        <f>'регистрация выд заявок'!D119</f>
        <v>45077</v>
      </c>
      <c r="B116" s="138" t="str">
        <f>'регистрация выд заявок'!H119</f>
        <v>ИП Бойко Степан Ильич</v>
      </c>
      <c r="C116" s="256">
        <f>'регистрация выд заявок'!I119</f>
        <v>741003303578</v>
      </c>
      <c r="D116" s="138" t="s">
        <v>89</v>
      </c>
      <c r="E116" s="138" t="s">
        <v>22</v>
      </c>
      <c r="F116" s="138" t="str">
        <f>'регистрация выд заявок'!L119</f>
        <v>предоставление микрозайма</v>
      </c>
      <c r="G116" s="257">
        <f>'регистрация выд заявок'!K119</f>
        <v>6.5000000000000002E-2</v>
      </c>
      <c r="H116" s="258">
        <f>'регистрация выд заявок'!J119</f>
        <v>1400000</v>
      </c>
      <c r="I116" s="138" t="s">
        <v>343</v>
      </c>
      <c r="J116" s="138" t="s">
        <v>83</v>
      </c>
      <c r="K116" s="138" t="s">
        <v>18</v>
      </c>
      <c r="L116" s="273"/>
    </row>
    <row r="117" spans="1:12" ht="24.75" customHeight="1" x14ac:dyDescent="0.2">
      <c r="A117" s="267">
        <f>'регистрация выд заявок'!D120</f>
        <v>45079</v>
      </c>
      <c r="B117" s="138" t="str">
        <f>'регистрация выд заявок'!H120</f>
        <v>ООО "Релай Авто Транс"</v>
      </c>
      <c r="C117" s="256">
        <f>'регистрация выд заявок'!I120</f>
        <v>7453253404</v>
      </c>
      <c r="D117" s="138" t="s">
        <v>89</v>
      </c>
      <c r="E117" s="138" t="s">
        <v>22</v>
      </c>
      <c r="F117" s="138" t="str">
        <f>'регистрация выд заявок'!L120</f>
        <v>предоставление микрозайма</v>
      </c>
      <c r="G117" s="257">
        <f>'регистрация выд заявок'!K120</f>
        <v>6.5000000000000002E-2</v>
      </c>
      <c r="H117" s="258">
        <f>'регистрация выд заявок'!J120</f>
        <v>3000000</v>
      </c>
      <c r="I117" s="138" t="s">
        <v>341</v>
      </c>
      <c r="J117" s="138" t="s">
        <v>83</v>
      </c>
      <c r="K117" s="138" t="s">
        <v>5</v>
      </c>
      <c r="L117" s="273"/>
    </row>
    <row r="118" spans="1:12" ht="17.25" customHeight="1" x14ac:dyDescent="0.2">
      <c r="A118" s="267">
        <f>'регистрация выд заявок'!D121</f>
        <v>45084</v>
      </c>
      <c r="B118" s="138" t="str">
        <f>'регистрация выд заявок'!H121</f>
        <v>ООО "Интегра"</v>
      </c>
      <c r="C118" s="256">
        <f>'регистрация выд заявок'!I121</f>
        <v>7455018741</v>
      </c>
      <c r="D118" s="138" t="s">
        <v>24</v>
      </c>
      <c r="E118" s="138" t="s">
        <v>22</v>
      </c>
      <c r="F118" s="138" t="str">
        <f>'регистрация выд заявок'!L121</f>
        <v>предоставление микрозайма</v>
      </c>
      <c r="G118" s="257">
        <f>'регистрация выд заявок'!K121</f>
        <v>3.7499999999999999E-2</v>
      </c>
      <c r="H118" s="258">
        <f>'регистрация выд заявок'!J121</f>
        <v>5000000</v>
      </c>
      <c r="I118" s="138" t="s">
        <v>342</v>
      </c>
      <c r="J118" s="138" t="s">
        <v>83</v>
      </c>
      <c r="K118" s="138" t="s">
        <v>7</v>
      </c>
      <c r="L118" s="273"/>
    </row>
    <row r="119" spans="1:12" ht="20.25" customHeight="1" x14ac:dyDescent="0.2">
      <c r="A119" s="267">
        <f>'регистрация выд заявок'!D122</f>
        <v>45085</v>
      </c>
      <c r="B119" s="138" t="str">
        <f>'регистрация выд заявок'!H122</f>
        <v>ООО ПКФ "Элвин"</v>
      </c>
      <c r="C119" s="256">
        <f>'регистрация выд заявок'!I122</f>
        <v>7415021346</v>
      </c>
      <c r="D119" s="138" t="s">
        <v>24</v>
      </c>
      <c r="E119" s="138" t="s">
        <v>22</v>
      </c>
      <c r="F119" s="138" t="str">
        <f>'регистрация выд заявок'!L122</f>
        <v>предоставление микрозайма</v>
      </c>
      <c r="G119" s="257">
        <f>'регистрация выд заявок'!K122</f>
        <v>3.7499999999999999E-2</v>
      </c>
      <c r="H119" s="258">
        <f>'регистрация выд заявок'!J122</f>
        <v>5000000</v>
      </c>
      <c r="I119" s="138" t="s">
        <v>346</v>
      </c>
      <c r="J119" s="138" t="s">
        <v>83</v>
      </c>
      <c r="K119" s="138" t="s">
        <v>10</v>
      </c>
      <c r="L119" s="273"/>
    </row>
    <row r="120" spans="1:12" ht="30" customHeight="1" x14ac:dyDescent="0.2">
      <c r="A120" s="267">
        <f>'регистрация выд заявок'!D123</f>
        <v>45085</v>
      </c>
      <c r="B120" s="138" t="str">
        <f>'регистрация выд заявок'!H123</f>
        <v>ООО "Эльполимермаш"</v>
      </c>
      <c r="C120" s="256">
        <f>'регистрация выд заявок'!I123</f>
        <v>7415037811</v>
      </c>
      <c r="D120" s="138" t="s">
        <v>89</v>
      </c>
      <c r="E120" s="138" t="s">
        <v>22</v>
      </c>
      <c r="F120" s="138" t="str">
        <f>'регистрация выд заявок'!L123</f>
        <v>предоставление микрозайма</v>
      </c>
      <c r="G120" s="257">
        <f>'регистрация выд заявок'!K123</f>
        <v>3.7499999999999999E-2</v>
      </c>
      <c r="H120" s="258">
        <f>'регистрация выд заявок'!J123</f>
        <v>2600000</v>
      </c>
      <c r="I120" s="138" t="s">
        <v>346</v>
      </c>
      <c r="J120" s="138" t="s">
        <v>83</v>
      </c>
      <c r="K120" s="138" t="s">
        <v>10</v>
      </c>
      <c r="L120" s="273"/>
    </row>
    <row r="121" spans="1:12" ht="17.25" customHeight="1" x14ac:dyDescent="0.2">
      <c r="A121" s="267">
        <f>'регистрация выд заявок'!D124</f>
        <v>45086</v>
      </c>
      <c r="B121" s="138" t="str">
        <f>'регистрация выд заявок'!H124</f>
        <v>ООО "ПРОДИС"</v>
      </c>
      <c r="C121" s="256">
        <f>'регистрация выд заявок'!I124</f>
        <v>7404070920</v>
      </c>
      <c r="D121" s="138" t="s">
        <v>24</v>
      </c>
      <c r="E121" s="138" t="s">
        <v>22</v>
      </c>
      <c r="F121" s="138" t="str">
        <f>'регистрация выд заявок'!L124</f>
        <v>предоставление микрозайма</v>
      </c>
      <c r="G121" s="257">
        <f>'регистрация выд заявок'!K124</f>
        <v>3.7499999999999999E-2</v>
      </c>
      <c r="H121" s="258">
        <f>'регистрация выд заявок'!J124</f>
        <v>5000000</v>
      </c>
      <c r="I121" s="138" t="s">
        <v>347</v>
      </c>
      <c r="J121" s="138" t="s">
        <v>83</v>
      </c>
      <c r="K121" s="138" t="s">
        <v>12</v>
      </c>
      <c r="L121" s="273"/>
    </row>
    <row r="122" spans="1:12" ht="17.25" customHeight="1" x14ac:dyDescent="0.2">
      <c r="A122" s="267">
        <f>'регистрация выд заявок'!D125</f>
        <v>45086</v>
      </c>
      <c r="B122" s="138" t="str">
        <f>'регистрация выд заявок'!H125</f>
        <v>ИП Полозюк П.Ю.</v>
      </c>
      <c r="C122" s="256" t="str">
        <f>'регистрация выд заявок'!I125</f>
        <v>741003011705</v>
      </c>
      <c r="D122" s="138" t="s">
        <v>89</v>
      </c>
      <c r="E122" s="138" t="s">
        <v>22</v>
      </c>
      <c r="F122" s="138" t="str">
        <f>'регистрация выд заявок'!L125</f>
        <v>предоставление микрозайма</v>
      </c>
      <c r="G122" s="257">
        <f>'регистрация выд заявок'!K125</f>
        <v>3.7499999999999999E-2</v>
      </c>
      <c r="H122" s="258">
        <f>'регистрация выд заявок'!J125</f>
        <v>500000</v>
      </c>
      <c r="I122" s="138" t="s">
        <v>347</v>
      </c>
      <c r="J122" s="138" t="s">
        <v>475</v>
      </c>
      <c r="K122" s="138" t="s">
        <v>44</v>
      </c>
      <c r="L122" s="273"/>
    </row>
    <row r="123" spans="1:12" ht="24.75" customHeight="1" x14ac:dyDescent="0.2">
      <c r="A123" s="267">
        <f>'регистрация выд заявок'!D126</f>
        <v>45086</v>
      </c>
      <c r="B123" s="138" t="str">
        <f>'регистрация выд заявок'!H126</f>
        <v>ООО "ЗСО"</v>
      </c>
      <c r="C123" s="256">
        <f>'регистрация выд заявок'!I126</f>
        <v>7415106254</v>
      </c>
      <c r="D123" s="138" t="s">
        <v>89</v>
      </c>
      <c r="E123" s="138" t="s">
        <v>22</v>
      </c>
      <c r="F123" s="138" t="str">
        <f>'регистрация выд заявок'!L126</f>
        <v>предоставление микрозайма</v>
      </c>
      <c r="G123" s="257">
        <f>'регистрация выд заявок'!K126</f>
        <v>3.7499999999999999E-2</v>
      </c>
      <c r="H123" s="258">
        <f>'регистрация выд заявок'!J126</f>
        <v>3000000</v>
      </c>
      <c r="I123" s="261" t="s">
        <v>355</v>
      </c>
      <c r="J123" s="138" t="s">
        <v>83</v>
      </c>
      <c r="K123" s="138" t="s">
        <v>10</v>
      </c>
      <c r="L123" s="273"/>
    </row>
    <row r="124" spans="1:12" ht="27" customHeight="1" x14ac:dyDescent="0.2">
      <c r="A124" s="267">
        <f>'регистрация выд заявок'!D127</f>
        <v>45090</v>
      </c>
      <c r="B124" s="138" t="str">
        <f>'регистрация выд заявок'!H127</f>
        <v>ООО "Инженерно индустриальный центр"</v>
      </c>
      <c r="C124" s="256">
        <f>'регистрация выд заявок'!I127</f>
        <v>7451409543</v>
      </c>
      <c r="D124" s="138" t="s">
        <v>24</v>
      </c>
      <c r="E124" s="138" t="s">
        <v>22</v>
      </c>
      <c r="F124" s="138" t="str">
        <f>'регистрация выд заявок'!L127</f>
        <v>предоставление микрозайма</v>
      </c>
      <c r="G124" s="257">
        <f>'регистрация выд заявок'!K127</f>
        <v>0.02</v>
      </c>
      <c r="H124" s="258">
        <f>'регистрация выд заявок'!J127</f>
        <v>2000000</v>
      </c>
      <c r="I124" s="261" t="s">
        <v>356</v>
      </c>
      <c r="J124" s="138" t="s">
        <v>83</v>
      </c>
      <c r="K124" s="138" t="s">
        <v>5</v>
      </c>
      <c r="L124" s="273"/>
    </row>
    <row r="125" spans="1:12" x14ac:dyDescent="0.2">
      <c r="A125" s="267">
        <f>'регистрация выд заявок'!D128</f>
        <v>45090</v>
      </c>
      <c r="B125" s="138" t="str">
        <f>'регистрация выд заявок'!H128</f>
        <v>ООО "Стройпоставка"</v>
      </c>
      <c r="C125" s="256">
        <f>'регистрация выд заявок'!I128</f>
        <v>7413023323</v>
      </c>
      <c r="D125" s="138" t="s">
        <v>89</v>
      </c>
      <c r="E125" s="138" t="s">
        <v>22</v>
      </c>
      <c r="F125" s="138" t="str">
        <f>'регистрация выд заявок'!L128</f>
        <v>предоставление микрозайма</v>
      </c>
      <c r="G125" s="257">
        <f>'регистрация выд заявок'!K128</f>
        <v>3.7499999999999999E-2</v>
      </c>
      <c r="H125" s="258">
        <f>'регистрация выд заявок'!J128</f>
        <v>1300000</v>
      </c>
      <c r="I125" s="138" t="s">
        <v>356</v>
      </c>
      <c r="J125" s="138" t="s">
        <v>83</v>
      </c>
      <c r="K125" s="138" t="s">
        <v>33</v>
      </c>
      <c r="L125" s="273"/>
    </row>
    <row r="126" spans="1:12" x14ac:dyDescent="0.2">
      <c r="A126" s="267">
        <f>'регистрация выд заявок'!D129</f>
        <v>45091</v>
      </c>
      <c r="B126" s="138" t="str">
        <f>'регистрация выд заявок'!H129</f>
        <v>ИП Варлакова Е.Ю.</v>
      </c>
      <c r="C126" s="256" t="str">
        <f>'регистрация выд заявок'!I129</f>
        <v>744409274228</v>
      </c>
      <c r="D126" s="138" t="s">
        <v>89</v>
      </c>
      <c r="E126" s="138" t="s">
        <v>22</v>
      </c>
      <c r="F126" s="138" t="str">
        <f>'регистрация выд заявок'!L129</f>
        <v>предоставление микрозайма</v>
      </c>
      <c r="G126" s="257">
        <f>'регистрация выд заявок'!K129</f>
        <v>3.7499999999999999E-2</v>
      </c>
      <c r="H126" s="258">
        <f>'регистрация выд заявок'!J129</f>
        <v>300000</v>
      </c>
      <c r="I126" s="138" t="s">
        <v>359</v>
      </c>
      <c r="J126" s="138" t="s">
        <v>83</v>
      </c>
      <c r="K126" s="138" t="s">
        <v>7</v>
      </c>
      <c r="L126" s="273"/>
    </row>
    <row r="127" spans="1:12" ht="24.75" customHeight="1" x14ac:dyDescent="0.2">
      <c r="A127" s="267">
        <f>'регистрация выд заявок'!D130</f>
        <v>45091</v>
      </c>
      <c r="B127" s="138" t="str">
        <f>'регистрация выд заявок'!H130</f>
        <v>Гуда Юлия Юрьевна</v>
      </c>
      <c r="C127" s="256">
        <f>'регистрация выд заявок'!I130</f>
        <v>741104965779</v>
      </c>
      <c r="D127" s="138" t="s">
        <v>167</v>
      </c>
      <c r="E127" s="138" t="s">
        <v>22</v>
      </c>
      <c r="F127" s="138" t="str">
        <f>'регистрация выд заявок'!L130</f>
        <v>предоставление микрозайма</v>
      </c>
      <c r="G127" s="257">
        <f>'регистрация выд заявок'!K130</f>
        <v>3.7499999999999999E-2</v>
      </c>
      <c r="H127" s="258">
        <f>'регистрация выд заявок'!J130</f>
        <v>500000</v>
      </c>
      <c r="I127" s="138" t="s">
        <v>357</v>
      </c>
      <c r="J127" s="138" t="s">
        <v>475</v>
      </c>
      <c r="K127" s="138" t="s">
        <v>8</v>
      </c>
      <c r="L127" s="273"/>
    </row>
    <row r="128" spans="1:12" ht="17.25" customHeight="1" x14ac:dyDescent="0.2">
      <c r="A128" s="267">
        <f>'регистрация выд заявок'!D131</f>
        <v>45092</v>
      </c>
      <c r="B128" s="138" t="str">
        <f>'регистрация выд заявок'!H131</f>
        <v>ООО "Профоборудование-Урал"</v>
      </c>
      <c r="C128" s="256" t="str">
        <f>'регистрация выд заявок'!I131</f>
        <v>7447302300</v>
      </c>
      <c r="D128" s="138" t="s">
        <v>89</v>
      </c>
      <c r="E128" s="138" t="s">
        <v>22</v>
      </c>
      <c r="F128" s="138" t="str">
        <f>'регистрация выд заявок'!L131</f>
        <v>предоставление микрозайма</v>
      </c>
      <c r="G128" s="257">
        <f>'регистрация выд заявок'!K131</f>
        <v>7.4999999999999997E-2</v>
      </c>
      <c r="H128" s="258">
        <f>'регистрация выд заявок'!J131</f>
        <v>1000000</v>
      </c>
      <c r="I128" s="138" t="s">
        <v>357</v>
      </c>
      <c r="J128" s="138" t="s">
        <v>83</v>
      </c>
      <c r="K128" s="138" t="s">
        <v>5</v>
      </c>
      <c r="L128" s="273"/>
    </row>
    <row r="129" spans="1:12" ht="17.25" customHeight="1" x14ac:dyDescent="0.2">
      <c r="A129" s="267">
        <f>'регистрация выд заявок'!D132</f>
        <v>45092</v>
      </c>
      <c r="B129" s="138" t="str">
        <f>'регистрация выд заявок'!H132</f>
        <v>ИП Волошина В.А.</v>
      </c>
      <c r="C129" s="256">
        <f>'регистрация выд заявок'!I132</f>
        <v>744843505800</v>
      </c>
      <c r="D129" s="138"/>
      <c r="E129" s="138"/>
      <c r="F129" s="138"/>
      <c r="G129" s="257">
        <f>'регистрация выд заявок'!K132</f>
        <v>0</v>
      </c>
      <c r="H129" s="258">
        <f>'регистрация выд заявок'!J132</f>
        <v>0</v>
      </c>
      <c r="I129" s="138" t="s">
        <v>357</v>
      </c>
      <c r="J129" s="138" t="s">
        <v>83</v>
      </c>
      <c r="K129" s="138" t="s">
        <v>5</v>
      </c>
      <c r="L129" s="273"/>
    </row>
    <row r="130" spans="1:12" ht="17.25" customHeight="1" x14ac:dyDescent="0.2">
      <c r="A130" s="267">
        <f>'регистрация выд заявок'!D133</f>
        <v>45092</v>
      </c>
      <c r="B130" s="138" t="str">
        <f>'регистрация выд заявок'!H133</f>
        <v>ООО Татис</v>
      </c>
      <c r="C130" s="256">
        <f>'регистрация выд заявок'!I133</f>
        <v>7447281611</v>
      </c>
      <c r="D130" s="138" t="s">
        <v>89</v>
      </c>
      <c r="E130" s="138" t="s">
        <v>22</v>
      </c>
      <c r="F130" s="138" t="str">
        <f>'регистрация выд заявок'!L133</f>
        <v>предоставление микрозайма</v>
      </c>
      <c r="G130" s="257">
        <v>6.5000000000000002E-2</v>
      </c>
      <c r="H130" s="258">
        <f>'регистрация выд заявок'!J133</f>
        <v>1000000</v>
      </c>
      <c r="I130" s="138" t="s">
        <v>362</v>
      </c>
      <c r="J130" s="138" t="s">
        <v>83</v>
      </c>
      <c r="K130" s="138" t="s">
        <v>5</v>
      </c>
      <c r="L130" s="273"/>
    </row>
    <row r="131" spans="1:12" ht="17.25" customHeight="1" x14ac:dyDescent="0.2">
      <c r="A131" s="267">
        <f>'регистрация выд заявок'!D134</f>
        <v>45092</v>
      </c>
      <c r="B131" s="138" t="str">
        <f>'регистрация выд заявок'!H134</f>
        <v>ООО "Трансресурс"</v>
      </c>
      <c r="C131" s="256">
        <f>'регистрация выд заявок'!I134</f>
        <v>7447204600</v>
      </c>
      <c r="D131" s="138" t="s">
        <v>89</v>
      </c>
      <c r="E131" s="138" t="s">
        <v>22</v>
      </c>
      <c r="F131" s="138" t="str">
        <f>'регистрация выд заявок'!L134</f>
        <v>предоставление микрозайма</v>
      </c>
      <c r="G131" s="257">
        <f>'регистрация выд заявок'!K134</f>
        <v>7.4999999999999997E-2</v>
      </c>
      <c r="H131" s="258">
        <f>'регистрация выд заявок'!J134</f>
        <v>3100000</v>
      </c>
      <c r="I131" s="138" t="s">
        <v>357</v>
      </c>
      <c r="J131" s="138" t="s">
        <v>83</v>
      </c>
      <c r="K131" s="138" t="s">
        <v>5</v>
      </c>
      <c r="L131" s="273"/>
    </row>
    <row r="132" spans="1:12" ht="17.25" customHeight="1" x14ac:dyDescent="0.2">
      <c r="A132" s="267">
        <f>'регистрация выд заявок'!D135</f>
        <v>45085</v>
      </c>
      <c r="B132" s="138" t="str">
        <f>'регистрация выд заявок'!H135</f>
        <v>ООО "Академ-Мет"</v>
      </c>
      <c r="C132" s="256">
        <f>'регистрация выд заявок'!I135</f>
        <v>7450068450</v>
      </c>
      <c r="D132" s="138" t="s">
        <v>89</v>
      </c>
      <c r="E132" s="138" t="s">
        <v>22</v>
      </c>
      <c r="F132" s="138" t="str">
        <f>'регистрация выд заявок'!L135</f>
        <v>предоставление микрозайма</v>
      </c>
      <c r="G132" s="257">
        <f>'регистрация выд заявок'!K135</f>
        <v>6.5000000000000002E-2</v>
      </c>
      <c r="H132" s="258">
        <f>'регистрация выд заявок'!J135</f>
        <v>3300000</v>
      </c>
      <c r="I132" s="138" t="s">
        <v>369</v>
      </c>
      <c r="J132" s="138" t="s">
        <v>83</v>
      </c>
      <c r="K132" s="138" t="s">
        <v>5</v>
      </c>
      <c r="L132" s="273"/>
    </row>
    <row r="133" spans="1:12" ht="17.25" customHeight="1" x14ac:dyDescent="0.2">
      <c r="A133" s="267">
        <f>'регистрация выд заявок'!D136</f>
        <v>45090</v>
      </c>
      <c r="B133" s="138" t="str">
        <f>'регистрация выд заявок'!H136</f>
        <v>ИП Дурманова Е.В.</v>
      </c>
      <c r="C133" s="256">
        <f>'регистрация выд заявок'!I136</f>
        <v>740201017859</v>
      </c>
      <c r="D133" s="138" t="s">
        <v>89</v>
      </c>
      <c r="E133" s="138" t="s">
        <v>22</v>
      </c>
      <c r="F133" s="138" t="str">
        <f>'регистрация выд заявок'!L136</f>
        <v>предоставление микрозайма</v>
      </c>
      <c r="G133" s="257">
        <f>'регистрация выд заявок'!K136</f>
        <v>3.7499999999999999E-2</v>
      </c>
      <c r="H133" s="258">
        <f>'регистрация выд заявок'!J136</f>
        <v>500000</v>
      </c>
      <c r="I133" s="138" t="s">
        <v>368</v>
      </c>
      <c r="J133" s="138" t="s">
        <v>475</v>
      </c>
      <c r="K133" s="138" t="s">
        <v>38</v>
      </c>
      <c r="L133" s="273"/>
    </row>
    <row r="134" spans="1:12" ht="17.25" customHeight="1" x14ac:dyDescent="0.2">
      <c r="A134" s="267">
        <f>'регистрация выд заявок'!D137</f>
        <v>45090</v>
      </c>
      <c r="B134" s="138" t="str">
        <f>'регистрация выд заявок'!H137</f>
        <v>ИП Елыков В.Г.</v>
      </c>
      <c r="C134" s="256">
        <f>'регистрация выд заявок'!I137</f>
        <v>741504946185</v>
      </c>
      <c r="D134" s="138" t="s">
        <v>89</v>
      </c>
      <c r="E134" s="138" t="s">
        <v>22</v>
      </c>
      <c r="F134" s="138" t="str">
        <f>'регистрация выд заявок'!L137</f>
        <v>предоставление микрозайма</v>
      </c>
      <c r="G134" s="257">
        <f>'регистрация выд заявок'!K137</f>
        <v>6.5000000000000002E-2</v>
      </c>
      <c r="H134" s="258">
        <f>'регистрация выд заявок'!J137</f>
        <v>1000000</v>
      </c>
      <c r="I134" s="138" t="s">
        <v>372</v>
      </c>
      <c r="J134" s="138" t="s">
        <v>83</v>
      </c>
      <c r="K134" s="138" t="s">
        <v>5</v>
      </c>
      <c r="L134" s="273"/>
    </row>
    <row r="135" spans="1:12" ht="41.25" customHeight="1" x14ac:dyDescent="0.2">
      <c r="A135" s="267">
        <f>'регистрация выд заявок'!D138</f>
        <v>45099</v>
      </c>
      <c r="B135" s="138" t="str">
        <f>'регистрация выд заявок'!H138</f>
        <v>ООО ТД Ариан</v>
      </c>
      <c r="C135" s="256">
        <f>'регистрация выд заявок'!I138</f>
        <v>7456008841</v>
      </c>
      <c r="D135" s="138" t="s">
        <v>24</v>
      </c>
      <c r="E135" s="138" t="s">
        <v>22</v>
      </c>
      <c r="F135" s="138" t="str">
        <f>'регистрация выд заявок'!L138</f>
        <v>предоставление микрозайма</v>
      </c>
      <c r="G135" s="257">
        <f>'регистрация выд заявок'!K138</f>
        <v>3.7499999999999999E-2</v>
      </c>
      <c r="H135" s="258">
        <f>'регистрация выд заявок'!J138</f>
        <v>5000000</v>
      </c>
      <c r="I135" s="138" t="s">
        <v>373</v>
      </c>
      <c r="J135" s="138" t="s">
        <v>83</v>
      </c>
      <c r="K135" s="138" t="s">
        <v>7</v>
      </c>
      <c r="L135" s="273"/>
    </row>
    <row r="136" spans="1:12" ht="17.25" customHeight="1" x14ac:dyDescent="0.2">
      <c r="A136" s="267">
        <f>'регистрация выд заявок'!D139</f>
        <v>45099</v>
      </c>
      <c r="B136" s="138" t="str">
        <f>'регистрация выд заявок'!H139</f>
        <v>ИП Гарипова А.Д.</v>
      </c>
      <c r="C136" s="256" t="str">
        <f>'регистрация выд заявок'!I139</f>
        <v>744913903124</v>
      </c>
      <c r="D136" s="138" t="s">
        <v>89</v>
      </c>
      <c r="E136" s="138" t="s">
        <v>22</v>
      </c>
      <c r="F136" s="138" t="str">
        <f>'регистрация выд заявок'!L139</f>
        <v>предоставление микрозайма</v>
      </c>
      <c r="G136" s="257">
        <f>'регистрация выд заявок'!K139</f>
        <v>3.7499999999999999E-2</v>
      </c>
      <c r="H136" s="258">
        <f>'регистрация выд заявок'!J139</f>
        <v>1300000</v>
      </c>
      <c r="I136" s="138" t="s">
        <v>375</v>
      </c>
      <c r="J136" s="138" t="s">
        <v>83</v>
      </c>
      <c r="K136" s="138" t="s">
        <v>7</v>
      </c>
      <c r="L136" s="273"/>
    </row>
    <row r="137" spans="1:12" x14ac:dyDescent="0.2">
      <c r="A137" s="267">
        <f>'регистрация выд заявок'!D140</f>
        <v>45099</v>
      </c>
      <c r="B137" s="138" t="str">
        <f>'регистрация выд заявок'!H140</f>
        <v>ИП Верходанова Н.А.</v>
      </c>
      <c r="C137" s="256" t="str">
        <f>'регистрация выд заявок'!I140</f>
        <v>744716453476</v>
      </c>
      <c r="D137" s="138" t="s">
        <v>89</v>
      </c>
      <c r="E137" s="138" t="s">
        <v>22</v>
      </c>
      <c r="F137" s="138" t="str">
        <f>'регистрация выд заявок'!L140</f>
        <v>предоставление микрозайма</v>
      </c>
      <c r="G137" s="257">
        <f>'регистрация выд заявок'!K140</f>
        <v>7.4999999999999997E-2</v>
      </c>
      <c r="H137" s="258">
        <f>'регистрация выд заявок'!J140</f>
        <v>650000</v>
      </c>
      <c r="I137" s="138" t="s">
        <v>378</v>
      </c>
      <c r="J137" s="138" t="s">
        <v>84</v>
      </c>
      <c r="K137" s="138" t="s">
        <v>57</v>
      </c>
      <c r="L137" s="273"/>
    </row>
    <row r="138" spans="1:12" ht="17.25" customHeight="1" x14ac:dyDescent="0.2">
      <c r="A138" s="267">
        <f>'регистрация выд заявок'!D141</f>
        <v>45092</v>
      </c>
      <c r="B138" s="138" t="str">
        <f>'регистрация выд заявок'!H141</f>
        <v>ООО "Р.О.С.ЭНЕРГО-ЧЕЛ"</v>
      </c>
      <c r="C138" s="256">
        <f>'регистрация выд заявок'!I141</f>
        <v>7452100934</v>
      </c>
      <c r="D138" s="138" t="s">
        <v>89</v>
      </c>
      <c r="E138" s="138" t="s">
        <v>22</v>
      </c>
      <c r="F138" s="138" t="str">
        <f>'регистрация выд заявок'!L141</f>
        <v>предоставление микрозайма</v>
      </c>
      <c r="G138" s="257">
        <f>'регистрация выд заявок'!K141</f>
        <v>7.4999999999999997E-2</v>
      </c>
      <c r="H138" s="258">
        <f>'регистрация выд заявок'!J141</f>
        <v>3000000</v>
      </c>
      <c r="I138" s="138" t="s">
        <v>378</v>
      </c>
      <c r="J138" s="138" t="s">
        <v>83</v>
      </c>
      <c r="K138" s="138" t="s">
        <v>5</v>
      </c>
      <c r="L138" s="273"/>
    </row>
    <row r="139" spans="1:12" ht="17.25" customHeight="1" x14ac:dyDescent="0.2">
      <c r="A139" s="267">
        <f>'регистрация выд заявок'!D142</f>
        <v>45100</v>
      </c>
      <c r="B139" s="138" t="str">
        <f>'регистрация выд заявок'!H142</f>
        <v>ИП Осипова Н.Н.</v>
      </c>
      <c r="C139" s="256">
        <f>'регистрация выд заявок'!I142</f>
        <v>742702539105</v>
      </c>
      <c r="D139" s="138" t="s">
        <v>89</v>
      </c>
      <c r="E139" s="138" t="s">
        <v>22</v>
      </c>
      <c r="F139" s="138" t="str">
        <f>'регистрация выд заявок'!L142</f>
        <v>предоставление микрозайма</v>
      </c>
      <c r="G139" s="257">
        <f>'регистрация выд заявок'!K142</f>
        <v>9.5000000000000001E-2</v>
      </c>
      <c r="H139" s="258">
        <f>'регистрация выд заявок'!J142</f>
        <v>300000</v>
      </c>
      <c r="I139" s="138" t="s">
        <v>378</v>
      </c>
      <c r="J139" s="138" t="s">
        <v>83</v>
      </c>
      <c r="K139" s="138" t="s">
        <v>54</v>
      </c>
      <c r="L139" s="273"/>
    </row>
    <row r="140" spans="1:12" ht="17.25" customHeight="1" x14ac:dyDescent="0.2">
      <c r="A140" s="267">
        <f>'регистрация выд заявок'!D143</f>
        <v>45103</v>
      </c>
      <c r="B140" s="138" t="str">
        <f>'регистрация выд заявок'!H143</f>
        <v>ООО ТД "АЛТ"</v>
      </c>
      <c r="C140" s="256">
        <f>'регистрация выд заявок'!I143</f>
        <v>7448235230</v>
      </c>
      <c r="D140" s="138" t="s">
        <v>89</v>
      </c>
      <c r="E140" s="138" t="s">
        <v>22</v>
      </c>
      <c r="F140" s="138" t="str">
        <f>'регистрация выд заявок'!L143</f>
        <v>предоставление микрозайма</v>
      </c>
      <c r="G140" s="257">
        <f>'регистрация выд заявок'!K143</f>
        <v>6.5000000000000002E-2</v>
      </c>
      <c r="H140" s="258">
        <f>'регистрация выд заявок'!J143</f>
        <v>3000000</v>
      </c>
      <c r="I140" s="138" t="s">
        <v>383</v>
      </c>
      <c r="J140" s="138" t="s">
        <v>83</v>
      </c>
      <c r="K140" s="138" t="s">
        <v>5</v>
      </c>
      <c r="L140" s="273"/>
    </row>
    <row r="141" spans="1:12" ht="17.25" customHeight="1" x14ac:dyDescent="0.2">
      <c r="A141" s="267">
        <f>'регистрация выд заявок'!D144</f>
        <v>45099</v>
      </c>
      <c r="B141" s="138" t="str">
        <f>'регистрация выд заявок'!H144</f>
        <v>ООО "Агрохимик"</v>
      </c>
      <c r="C141" s="256">
        <f>'регистрация выд заявок'!I144</f>
        <v>7415111254</v>
      </c>
      <c r="D141" s="138" t="s">
        <v>89</v>
      </c>
      <c r="E141" s="138" t="s">
        <v>22</v>
      </c>
      <c r="F141" s="138" t="str">
        <f>'регистрация выд заявок'!L144</f>
        <v>предоставление микрозайма</v>
      </c>
      <c r="G141" s="257">
        <f>'регистрация выд заявок'!K144</f>
        <v>3.7499999999999999E-2</v>
      </c>
      <c r="H141" s="258">
        <f>'регистрация выд заявок'!J144</f>
        <v>1000000</v>
      </c>
      <c r="I141" s="138" t="s">
        <v>381</v>
      </c>
      <c r="J141" s="138" t="s">
        <v>83</v>
      </c>
      <c r="K141" s="138" t="s">
        <v>10</v>
      </c>
      <c r="L141" s="273"/>
    </row>
    <row r="142" spans="1:12" ht="17.25" customHeight="1" x14ac:dyDescent="0.2">
      <c r="A142" s="267">
        <f>'регистрация выд заявок'!D145</f>
        <v>45100</v>
      </c>
      <c r="B142" s="138" t="str">
        <f>'регистрация выд заявок'!H145</f>
        <v>ИП Беркутов Кирилл Николаевич</v>
      </c>
      <c r="C142" s="256">
        <f>'регистрация выд заявок'!I145</f>
        <v>745501787833</v>
      </c>
      <c r="D142" s="138" t="s">
        <v>89</v>
      </c>
      <c r="E142" s="138" t="s">
        <v>22</v>
      </c>
      <c r="F142" s="138" t="str">
        <f>'регистрация выд заявок'!L145</f>
        <v>предоставление микрозайма</v>
      </c>
      <c r="G142" s="257">
        <f>'регистрация выд заявок'!K145</f>
        <v>3.7499999999999999E-2</v>
      </c>
      <c r="H142" s="258">
        <f>'регистрация выд заявок'!J145</f>
        <v>2700000</v>
      </c>
      <c r="I142" s="138" t="s">
        <v>384</v>
      </c>
      <c r="J142" s="138" t="s">
        <v>83</v>
      </c>
      <c r="K142" s="138" t="s">
        <v>7</v>
      </c>
      <c r="L142" s="273"/>
    </row>
    <row r="143" spans="1:12" ht="17.25" customHeight="1" x14ac:dyDescent="0.2">
      <c r="A143" s="267">
        <f>'регистрация выд заявок'!D146</f>
        <v>45104</v>
      </c>
      <c r="B143" s="138" t="str">
        <f>'регистрация выд заявок'!H146</f>
        <v>ООО "ММЦ "Синара"</v>
      </c>
      <c r="C143" s="256">
        <f>'регистрация выд заявок'!I146</f>
        <v>7459005888</v>
      </c>
      <c r="D143" s="138" t="s">
        <v>89</v>
      </c>
      <c r="E143" s="138" t="s">
        <v>22</v>
      </c>
      <c r="F143" s="138" t="str">
        <f>'регистрация выд заявок'!L146</f>
        <v>предоставление микрозайма</v>
      </c>
      <c r="G143" s="257">
        <f>'регистрация выд заявок'!K146</f>
        <v>3.7499999999999999E-2</v>
      </c>
      <c r="H143" s="258">
        <f>'регистрация выд заявок'!J146</f>
        <v>3000000</v>
      </c>
      <c r="I143" s="138" t="s">
        <v>385</v>
      </c>
      <c r="J143" s="138" t="s">
        <v>83</v>
      </c>
      <c r="K143" s="138" t="s">
        <v>34</v>
      </c>
      <c r="L143" s="273"/>
    </row>
    <row r="144" spans="1:12" ht="17.25" customHeight="1" x14ac:dyDescent="0.2">
      <c r="A144" s="267">
        <f>'регистрация выд заявок'!D149</f>
        <v>45106</v>
      </c>
      <c r="B144" s="138" t="str">
        <f>'регистрация выд заявок'!H149</f>
        <v>ООО "ГарантАвто"</v>
      </c>
      <c r="C144" s="256">
        <f>'регистрация выд заявок'!I149</f>
        <v>7417017472</v>
      </c>
      <c r="D144" s="138" t="s">
        <v>24</v>
      </c>
      <c r="E144" s="138" t="s">
        <v>22</v>
      </c>
      <c r="F144" s="138" t="str">
        <f>'регистрация выд заявок'!L149</f>
        <v>предоставление микрозайма</v>
      </c>
      <c r="G144" s="257">
        <f>'регистрация выд заявок'!K149</f>
        <v>3.7499999999999999E-2</v>
      </c>
      <c r="H144" s="258">
        <f>'регистрация выд заявок'!J149</f>
        <v>5000000</v>
      </c>
      <c r="I144" s="138" t="s">
        <v>385</v>
      </c>
      <c r="J144" s="138" t="s">
        <v>84</v>
      </c>
      <c r="K144" s="138" t="s">
        <v>6</v>
      </c>
      <c r="L144" s="273"/>
    </row>
    <row r="145" spans="1:12" ht="17.25" customHeight="1" x14ac:dyDescent="0.2">
      <c r="A145" s="267">
        <f>'регистрация выд заявок'!D147</f>
        <v>45105</v>
      </c>
      <c r="B145" s="138" t="str">
        <f>'регистрация выд заявок'!H147</f>
        <v>ИП Павлова Ольга Викторовна</v>
      </c>
      <c r="C145" s="256">
        <f>'регистрация выд заявок'!I147</f>
        <v>744913024363</v>
      </c>
      <c r="D145" s="138" t="s">
        <v>89</v>
      </c>
      <c r="E145" s="138" t="s">
        <v>22</v>
      </c>
      <c r="F145" s="138" t="str">
        <f>'регистрация выд заявок'!L147</f>
        <v>предоставление микрозайма</v>
      </c>
      <c r="G145" s="257">
        <f>'регистрация выд заявок'!K147</f>
        <v>3.7499999999999999E-2</v>
      </c>
      <c r="H145" s="258">
        <f>'регистрация выд заявок'!J147</f>
        <v>500000</v>
      </c>
      <c r="I145" s="138" t="s">
        <v>385</v>
      </c>
      <c r="J145" s="138" t="s">
        <v>475</v>
      </c>
      <c r="K145" s="138" t="s">
        <v>5</v>
      </c>
      <c r="L145" s="273"/>
    </row>
    <row r="146" spans="1:12" ht="17.25" customHeight="1" x14ac:dyDescent="0.2">
      <c r="A146" s="267">
        <f>'регистрация выд заявок'!D150</f>
        <v>45100</v>
      </c>
      <c r="B146" s="138" t="str">
        <f>'регистрация выд заявок'!H150</f>
        <v>ООО «Мясной континент»</v>
      </c>
      <c r="C146" s="256">
        <f>'регистрация выд заявок'!I150</f>
        <v>7451444178</v>
      </c>
      <c r="D146" s="138" t="s">
        <v>89</v>
      </c>
      <c r="E146" s="138" t="s">
        <v>22</v>
      </c>
      <c r="F146" s="138" t="str">
        <f>'регистрация выд заявок'!L150</f>
        <v>предоставление микрозайма</v>
      </c>
      <c r="G146" s="257">
        <f>'регистрация выд заявок'!K150</f>
        <v>6.5000000000000002E-2</v>
      </c>
      <c r="H146" s="258">
        <f>'регистрация выд заявок'!J150</f>
        <v>3000000</v>
      </c>
      <c r="I146" s="138" t="s">
        <v>390</v>
      </c>
      <c r="J146" s="138" t="s">
        <v>83</v>
      </c>
      <c r="K146" s="138" t="s">
        <v>5</v>
      </c>
      <c r="L146" s="273"/>
    </row>
    <row r="147" spans="1:12" ht="17.25" customHeight="1" x14ac:dyDescent="0.2">
      <c r="A147" s="267">
        <f>'регистрация выд заявок'!D151</f>
        <v>45110</v>
      </c>
      <c r="B147" s="138" t="str">
        <f>'регистрация выд заявок'!H151</f>
        <v>ООО "ТД "ПРАЙД"</v>
      </c>
      <c r="C147" s="256">
        <f>'регистрация выд заявок'!I151</f>
        <v>7447290013</v>
      </c>
      <c r="D147" s="138" t="s">
        <v>89</v>
      </c>
      <c r="E147" s="138" t="s">
        <v>22</v>
      </c>
      <c r="F147" s="138" t="str">
        <f>'регистрация выд заявок'!L151</f>
        <v>предоставление микрозайма</v>
      </c>
      <c r="G147" s="257">
        <f>'регистрация выд заявок'!K151</f>
        <v>0.02</v>
      </c>
      <c r="H147" s="258">
        <f>'регистрация выд заявок'!J151</f>
        <v>5000000</v>
      </c>
      <c r="I147" s="138" t="s">
        <v>391</v>
      </c>
      <c r="J147" s="138" t="s">
        <v>83</v>
      </c>
      <c r="K147" s="138" t="s">
        <v>5</v>
      </c>
      <c r="L147" s="273"/>
    </row>
    <row r="148" spans="1:12" ht="17.25" customHeight="1" x14ac:dyDescent="0.2">
      <c r="A148" s="267">
        <f>'регистрация выд заявок'!D152</f>
        <v>45107</v>
      </c>
      <c r="B148" s="138" t="str">
        <f>'регистрация выд заявок'!H152</f>
        <v>ИП Самойлов А.А.</v>
      </c>
      <c r="C148" s="256">
        <f>'регистрация выд заявок'!I152</f>
        <v>740502508265</v>
      </c>
      <c r="D148" s="138" t="s">
        <v>89</v>
      </c>
      <c r="E148" s="138" t="s">
        <v>22</v>
      </c>
      <c r="F148" s="138" t="str">
        <f>'регистрация выд заявок'!L152</f>
        <v>предоставление микрозайма</v>
      </c>
      <c r="G148" s="257">
        <f>'регистрация выд заявок'!K152</f>
        <v>3.7499999999999999E-2</v>
      </c>
      <c r="H148" s="258">
        <f>'регистрация выд заявок'!J152</f>
        <v>800000</v>
      </c>
      <c r="I148" s="138" t="s">
        <v>393</v>
      </c>
      <c r="J148" s="138" t="s">
        <v>475</v>
      </c>
      <c r="K148" s="138" t="s">
        <v>61</v>
      </c>
      <c r="L148" s="273"/>
    </row>
    <row r="149" spans="1:12" ht="17.25" customHeight="1" x14ac:dyDescent="0.2">
      <c r="A149" s="267">
        <f>'регистрация выд заявок'!D153</f>
        <v>45103</v>
      </c>
      <c r="B149" s="138" t="str">
        <f>'регистрация выд заявок'!H153</f>
        <v>ООО "РегионТехСервис"</v>
      </c>
      <c r="C149" s="256">
        <f>'регистрация выд заявок'!I153</f>
        <v>7457001944</v>
      </c>
      <c r="D149" s="263" t="s">
        <v>24</v>
      </c>
      <c r="E149" s="138" t="s">
        <v>22</v>
      </c>
      <c r="F149" s="138" t="str">
        <f>'регистрация выд заявок'!L153</f>
        <v>предоставление микрозайма</v>
      </c>
      <c r="G149" s="257">
        <f>'регистрация выд заявок'!K153</f>
        <v>3.7499999999999999E-2</v>
      </c>
      <c r="H149" s="258">
        <f>'регистрация выд заявок'!J153</f>
        <v>2700000</v>
      </c>
      <c r="I149" s="138" t="s">
        <v>394</v>
      </c>
      <c r="J149" s="138" t="s">
        <v>84</v>
      </c>
      <c r="K149" s="263" t="s">
        <v>6</v>
      </c>
      <c r="L149" s="273"/>
    </row>
    <row r="150" spans="1:12" s="4" customFormat="1" ht="17.25" customHeight="1" x14ac:dyDescent="0.25">
      <c r="A150" s="267">
        <f>'регистрация выд заявок'!D154</f>
        <v>45113</v>
      </c>
      <c r="B150" s="138" t="str">
        <f>'регистрация выд заявок'!H154</f>
        <v>ООО "ТИТ"</v>
      </c>
      <c r="C150" s="256">
        <f>'регистрация выд заявок'!I154</f>
        <v>7444027705</v>
      </c>
      <c r="D150" s="264" t="s">
        <v>24</v>
      </c>
      <c r="E150" s="138" t="s">
        <v>22</v>
      </c>
      <c r="F150" s="138" t="str">
        <f>'регистрация выд заявок'!L154</f>
        <v>предоставление микрозайма</v>
      </c>
      <c r="G150" s="257">
        <f>'регистрация выд заявок'!K154</f>
        <v>3.7499999999999999E-2</v>
      </c>
      <c r="H150" s="258">
        <f>'регистрация выд заявок'!J154</f>
        <v>1900000</v>
      </c>
      <c r="I150" s="138" t="s">
        <v>394</v>
      </c>
      <c r="J150" s="138" t="s">
        <v>84</v>
      </c>
      <c r="K150" s="264" t="s">
        <v>7</v>
      </c>
      <c r="L150" s="272"/>
    </row>
    <row r="151" spans="1:12" ht="17.25" customHeight="1" x14ac:dyDescent="0.2">
      <c r="A151" s="267">
        <f>'регистрация выд заявок'!D155</f>
        <v>45113</v>
      </c>
      <c r="B151" s="138" t="str">
        <f>'регистрация выд заявок'!H155</f>
        <v>ИП Степанов Г.В.</v>
      </c>
      <c r="C151" s="256">
        <f>'регистрация выд заявок'!I155</f>
        <v>745112235452</v>
      </c>
      <c r="D151" s="264" t="s">
        <v>89</v>
      </c>
      <c r="E151" s="138" t="s">
        <v>22</v>
      </c>
      <c r="F151" s="138" t="str">
        <f>'регистрация выд заявок'!L155</f>
        <v>предоставление микрозайма</v>
      </c>
      <c r="G151" s="257">
        <f>'регистрация выд заявок'!K155</f>
        <v>7.4999999999999997E-2</v>
      </c>
      <c r="H151" s="258">
        <f>'регистрация выд заявок'!J155</f>
        <v>300000</v>
      </c>
      <c r="I151" s="138" t="s">
        <v>394</v>
      </c>
      <c r="J151" s="138" t="s">
        <v>83</v>
      </c>
      <c r="K151" s="264" t="s">
        <v>5</v>
      </c>
      <c r="L151" s="273"/>
    </row>
    <row r="152" spans="1:12" ht="17.25" customHeight="1" x14ac:dyDescent="0.2">
      <c r="A152" s="267">
        <f>'регистрация выд заявок'!D156</f>
        <v>45114</v>
      </c>
      <c r="B152" s="138" t="str">
        <f>'регистрация выд заявок'!H156</f>
        <v>ООО "Сенат"</v>
      </c>
      <c r="C152" s="256">
        <f>'регистрация выд заявок'!I156</f>
        <v>7415079240</v>
      </c>
      <c r="D152" s="138" t="s">
        <v>89</v>
      </c>
      <c r="E152" s="138" t="s">
        <v>22</v>
      </c>
      <c r="F152" s="138" t="str">
        <f>'регистрация выд заявок'!L156</f>
        <v>предоставление микрозайма</v>
      </c>
      <c r="G152" s="257">
        <f>'регистрация выд заявок'!K156</f>
        <v>3.7499999999999999E-2</v>
      </c>
      <c r="H152" s="258">
        <f>'регистрация выд заявок'!J156</f>
        <v>3000000</v>
      </c>
      <c r="I152" s="138" t="s">
        <v>397</v>
      </c>
      <c r="J152" s="138" t="s">
        <v>83</v>
      </c>
      <c r="K152" s="138" t="s">
        <v>10</v>
      </c>
      <c r="L152" s="273"/>
    </row>
    <row r="153" spans="1:12" ht="17.25" customHeight="1" x14ac:dyDescent="0.2">
      <c r="A153" s="267">
        <f>'регистрация выд заявок'!D157</f>
        <v>45117</v>
      </c>
      <c r="B153" s="138" t="str">
        <f>'регистрация выд заявок'!H157</f>
        <v>ИП Юздова М.А.</v>
      </c>
      <c r="C153" s="256" t="str">
        <f>'регистрация выд заявок'!I157</f>
        <v>745208810431</v>
      </c>
      <c r="D153" s="138" t="s">
        <v>89</v>
      </c>
      <c r="E153" s="138" t="s">
        <v>22</v>
      </c>
      <c r="F153" s="138" t="str">
        <f>'регистрация выд заявок'!L157</f>
        <v>предоставление микрозайма</v>
      </c>
      <c r="G153" s="257">
        <f>'регистрация выд заявок'!K157</f>
        <v>3.7499999999999999E-2</v>
      </c>
      <c r="H153" s="258">
        <f>'регистрация выд заявок'!J157</f>
        <v>500000</v>
      </c>
      <c r="I153" s="138" t="s">
        <v>397</v>
      </c>
      <c r="J153" s="138" t="s">
        <v>475</v>
      </c>
      <c r="K153" s="138" t="s">
        <v>5</v>
      </c>
      <c r="L153" s="273"/>
    </row>
    <row r="154" spans="1:12" ht="31.5" customHeight="1" x14ac:dyDescent="0.2">
      <c r="A154" s="267">
        <f>'регистрация выд заявок'!D158</f>
        <v>45119</v>
      </c>
      <c r="B154" s="138" t="str">
        <f>'регистрация выд заявок'!H158</f>
        <v>ИП Гайнанов Д.Н.</v>
      </c>
      <c r="C154" s="256">
        <f>'регистрация выд заявок'!I158</f>
        <v>745702575395</v>
      </c>
      <c r="D154" s="138" t="s">
        <v>89</v>
      </c>
      <c r="E154" s="138" t="s">
        <v>22</v>
      </c>
      <c r="F154" s="138" t="str">
        <f>'регистрация выд заявок'!L158</f>
        <v>предоставление микрозайма</v>
      </c>
      <c r="G154" s="257">
        <f>'регистрация выд заявок'!K158</f>
        <v>5.7500000000000002E-2</v>
      </c>
      <c r="H154" s="258">
        <f>'регистрация выд заявок'!J158</f>
        <v>300000</v>
      </c>
      <c r="I154" s="138" t="s">
        <v>404</v>
      </c>
      <c r="J154" s="138" t="s">
        <v>475</v>
      </c>
      <c r="K154" s="138" t="s">
        <v>6</v>
      </c>
      <c r="L154" s="273"/>
    </row>
    <row r="155" spans="1:12" ht="17.25" customHeight="1" x14ac:dyDescent="0.2">
      <c r="A155" s="267">
        <f>'регистрация выд заявок'!D159</f>
        <v>45117</v>
      </c>
      <c r="B155" s="138" t="str">
        <f>'регистрация выд заявок'!H159</f>
        <v>ООО "Уралинструмент-С"</v>
      </c>
      <c r="C155" s="256">
        <f>'регистрация выд заявок'!I159</f>
        <v>7452095177</v>
      </c>
      <c r="D155" s="138" t="s">
        <v>89</v>
      </c>
      <c r="E155" s="138" t="s">
        <v>22</v>
      </c>
      <c r="F155" s="138" t="str">
        <f>'регистрация выд заявок'!L159</f>
        <v>предоставление микрозайма</v>
      </c>
      <c r="G155" s="257">
        <f>'регистрация выд заявок'!K159</f>
        <v>6.5000000000000002E-2</v>
      </c>
      <c r="H155" s="258">
        <f>'регистрация выд заявок'!J159</f>
        <v>5000000</v>
      </c>
      <c r="I155" s="138" t="s">
        <v>408</v>
      </c>
      <c r="J155" s="138" t="s">
        <v>83</v>
      </c>
      <c r="K155" s="138" t="s">
        <v>5</v>
      </c>
      <c r="L155" s="273"/>
    </row>
    <row r="156" spans="1:12" ht="17.25" customHeight="1" x14ac:dyDescent="0.2">
      <c r="A156" s="267">
        <f>'регистрация выд заявок'!D160</f>
        <v>45120</v>
      </c>
      <c r="B156" s="138" t="str">
        <f>'регистрация выд заявок'!H160</f>
        <v>ООО "Выбор комфорта Сатка"</v>
      </c>
      <c r="C156" s="256">
        <f>'регистрация выд заявок'!I160</f>
        <v>7457002899</v>
      </c>
      <c r="D156" s="138" t="s">
        <v>89</v>
      </c>
      <c r="E156" s="138" t="s">
        <v>22</v>
      </c>
      <c r="F156" s="138" t="str">
        <f>'регистрация выд заявок'!L160</f>
        <v>предоставление микрозайма</v>
      </c>
      <c r="G156" s="257">
        <f>'регистрация выд заявок'!K160</f>
        <v>3.7499999999999999E-2</v>
      </c>
      <c r="H156" s="258">
        <f>'регистрация выд заявок'!J160</f>
        <v>1500000</v>
      </c>
      <c r="I156" s="138" t="s">
        <v>410</v>
      </c>
      <c r="J156" s="138" t="s">
        <v>84</v>
      </c>
      <c r="K156" s="138" t="s">
        <v>6</v>
      </c>
      <c r="L156" s="273"/>
    </row>
    <row r="157" spans="1:12" ht="17.25" customHeight="1" x14ac:dyDescent="0.2">
      <c r="A157" s="267">
        <f>'регистрация выд заявок'!D161</f>
        <v>45121</v>
      </c>
      <c r="B157" s="138" t="str">
        <f>'регистрация выд заявок'!H161</f>
        <v>ООО "Моттекс"</v>
      </c>
      <c r="C157" s="256">
        <f>'регистрация выд заявок'!I161</f>
        <v>7449096910</v>
      </c>
      <c r="D157" s="138" t="s">
        <v>24</v>
      </c>
      <c r="E157" s="138" t="s">
        <v>22</v>
      </c>
      <c r="F157" s="138" t="str">
        <f>'регистрация выд заявок'!L161</f>
        <v>предоставление микрозайма</v>
      </c>
      <c r="G157" s="257">
        <f>'регистрация выд заявок'!K161</f>
        <v>6.5000000000000002E-2</v>
      </c>
      <c r="H157" s="258">
        <f>'регистрация выд заявок'!J161</f>
        <v>5000000</v>
      </c>
      <c r="I157" s="138" t="s">
        <v>408</v>
      </c>
      <c r="J157" s="138" t="s">
        <v>83</v>
      </c>
      <c r="K157" s="138" t="s">
        <v>5</v>
      </c>
      <c r="L157" s="273"/>
    </row>
    <row r="158" spans="1:12" ht="17.25" customHeight="1" x14ac:dyDescent="0.2">
      <c r="A158" s="267">
        <f>'регистрация выд заявок'!D162</f>
        <v>45113</v>
      </c>
      <c r="B158" s="138" t="str">
        <f>'регистрация выд заявок'!H162</f>
        <v>ИП Буянова Р.А.</v>
      </c>
      <c r="C158" s="256">
        <f>'регистрация выд заявок'!I162</f>
        <v>745083532095</v>
      </c>
      <c r="D158" s="138" t="s">
        <v>24</v>
      </c>
      <c r="E158" s="138" t="s">
        <v>22</v>
      </c>
      <c r="F158" s="138" t="str">
        <f>'регистрация выд заявок'!L162</f>
        <v>предоставление микрозайма</v>
      </c>
      <c r="G158" s="257">
        <f>'регистрация выд заявок'!K162</f>
        <v>7.4999999999999997E-2</v>
      </c>
      <c r="H158" s="258">
        <f>'регистрация выд заявок'!J162</f>
        <v>5000000</v>
      </c>
      <c r="I158" s="265" t="s">
        <v>412</v>
      </c>
      <c r="J158" s="138" t="s">
        <v>83</v>
      </c>
      <c r="K158" s="138" t="s">
        <v>5</v>
      </c>
      <c r="L158" s="273"/>
    </row>
    <row r="159" spans="1:12" ht="17.25" customHeight="1" x14ac:dyDescent="0.2">
      <c r="A159" s="267">
        <f>'регистрация выд заявок'!D163</f>
        <v>45125</v>
      </c>
      <c r="B159" s="138" t="str">
        <f>'регистрация выд заявок'!H163</f>
        <v>ООО ПСК "Ремстрой-Техника"</v>
      </c>
      <c r="C159" s="256">
        <f>'регистрация выд заявок'!I163</f>
        <v>7456040570</v>
      </c>
      <c r="D159" s="138" t="s">
        <v>89</v>
      </c>
      <c r="E159" s="138" t="s">
        <v>22</v>
      </c>
      <c r="F159" s="138" t="str">
        <f>'регистрация выд заявок'!L163</f>
        <v>предоставление микрозайма</v>
      </c>
      <c r="G159" s="257">
        <f>'регистрация выд заявок'!K163</f>
        <v>3.7499999999999999E-2</v>
      </c>
      <c r="H159" s="258">
        <f>'регистрация выд заявок'!J163</f>
        <v>3900000</v>
      </c>
      <c r="I159" s="265" t="s">
        <v>415</v>
      </c>
      <c r="J159" s="138" t="s">
        <v>83</v>
      </c>
      <c r="K159" s="138" t="s">
        <v>7</v>
      </c>
      <c r="L159" s="273"/>
    </row>
    <row r="160" spans="1:12" ht="17.25" customHeight="1" x14ac:dyDescent="0.2">
      <c r="A160" s="267">
        <f>'регистрация выд заявок'!D164</f>
        <v>45119</v>
      </c>
      <c r="B160" s="138" t="str">
        <f>'регистрация выд заявок'!H164</f>
        <v>ИП Айвазян А.Д.</v>
      </c>
      <c r="C160" s="256" t="str">
        <f>'регистрация выд заявок'!I164</f>
        <v>041106240095</v>
      </c>
      <c r="D160" s="138" t="s">
        <v>89</v>
      </c>
      <c r="E160" s="138" t="s">
        <v>22</v>
      </c>
      <c r="F160" s="138" t="str">
        <f>'регистрация выд заявок'!L164</f>
        <v>предоставление микрозайма</v>
      </c>
      <c r="G160" s="257">
        <f>'регистрация выд заявок'!K164</f>
        <v>9.5000000000000001E-2</v>
      </c>
      <c r="H160" s="258">
        <f>'регистрация выд заявок'!J164</f>
        <v>300000</v>
      </c>
      <c r="I160" s="265" t="s">
        <v>417</v>
      </c>
      <c r="J160" s="138" t="s">
        <v>475</v>
      </c>
      <c r="K160" s="138" t="s">
        <v>5</v>
      </c>
      <c r="L160" s="273"/>
    </row>
    <row r="161" spans="1:12" ht="17.25" customHeight="1" x14ac:dyDescent="0.2">
      <c r="A161" s="267">
        <f>'регистрация выд заявок'!D165</f>
        <v>45119</v>
      </c>
      <c r="B161" s="138" t="str">
        <f>'регистрация выд заявок'!H165</f>
        <v>ИП Пак А.Г.</v>
      </c>
      <c r="C161" s="256">
        <f>'регистрация выд заявок'!I165</f>
        <v>740201492195</v>
      </c>
      <c r="D161" s="138" t="s">
        <v>89</v>
      </c>
      <c r="E161" s="138" t="s">
        <v>22</v>
      </c>
      <c r="F161" s="138" t="str">
        <f>'регистрация выд заявок'!L165</f>
        <v>предоставление микрозайма</v>
      </c>
      <c r="G161" s="257">
        <f>'регистрация выд заявок'!K165</f>
        <v>8.5000000000000006E-2</v>
      </c>
      <c r="H161" s="258">
        <f>'регистрация выд заявок'!J165</f>
        <v>5000000</v>
      </c>
      <c r="I161" s="265" t="s">
        <v>435</v>
      </c>
      <c r="J161" s="138" t="s">
        <v>83</v>
      </c>
      <c r="K161" s="138" t="s">
        <v>38</v>
      </c>
      <c r="L161" s="273"/>
    </row>
    <row r="162" spans="1:12" ht="17.25" customHeight="1" x14ac:dyDescent="0.2">
      <c r="A162" s="267">
        <f>'регистрация выд заявок'!D166</f>
        <v>45127</v>
      </c>
      <c r="B162" s="138" t="str">
        <f>'регистрация выд заявок'!H166</f>
        <v>ИП Субач И.В.</v>
      </c>
      <c r="C162" s="256">
        <f>'регистрация выд заявок'!I166</f>
        <v>667210051312</v>
      </c>
      <c r="D162" s="138" t="s">
        <v>89</v>
      </c>
      <c r="E162" s="138" t="s">
        <v>22</v>
      </c>
      <c r="F162" s="138" t="str">
        <f>'регистрация выд заявок'!L166</f>
        <v>предоставление микрозайма</v>
      </c>
      <c r="G162" s="257">
        <f>'регистрация выд заявок'!K166</f>
        <v>4.2500000000000003E-2</v>
      </c>
      <c r="H162" s="258">
        <f>'регистрация выд заявок'!J166</f>
        <v>5000000</v>
      </c>
      <c r="I162" s="265" t="s">
        <v>435</v>
      </c>
      <c r="J162" s="138" t="s">
        <v>83</v>
      </c>
      <c r="K162" s="138" t="s">
        <v>12</v>
      </c>
      <c r="L162" s="273"/>
    </row>
    <row r="163" spans="1:12" ht="17.25" customHeight="1" x14ac:dyDescent="0.2">
      <c r="A163" s="267">
        <f>'регистрация выд заявок'!D167</f>
        <v>45125</v>
      </c>
      <c r="B163" s="138" t="str">
        <f>'регистрация выд заявок'!H167</f>
        <v>ИП Давыдов Е.В.</v>
      </c>
      <c r="C163" s="256" t="str">
        <f>'регистрация выд заявок'!I167</f>
        <v>741205743839</v>
      </c>
      <c r="D163" s="138" t="s">
        <v>89</v>
      </c>
      <c r="E163" s="138" t="s">
        <v>22</v>
      </c>
      <c r="F163" s="138" t="str">
        <f>'регистрация выд заявок'!L167</f>
        <v>предоставление микрозайма</v>
      </c>
      <c r="G163" s="257">
        <f>'регистрация выд заявок'!K167</f>
        <v>7.4999999999999997E-2</v>
      </c>
      <c r="H163" s="258">
        <f>'регистрация выд заявок'!J167</f>
        <v>1500000</v>
      </c>
      <c r="I163" s="265" t="s">
        <v>426</v>
      </c>
      <c r="J163" s="138" t="s">
        <v>83</v>
      </c>
      <c r="K163" s="138" t="s">
        <v>11</v>
      </c>
      <c r="L163" s="273"/>
    </row>
    <row r="164" spans="1:12" ht="17.25" customHeight="1" x14ac:dyDescent="0.2">
      <c r="A164" s="267">
        <f>'регистрация выд заявок'!D168</f>
        <v>45126</v>
      </c>
      <c r="B164" s="138" t="str">
        <f>'регистрация выд заявок'!H168</f>
        <v>ООО "Прайм"</v>
      </c>
      <c r="C164" s="256">
        <f>'регистрация выд заявок'!I168</f>
        <v>7451248141</v>
      </c>
      <c r="D164" s="138" t="s">
        <v>89</v>
      </c>
      <c r="E164" s="138" t="s">
        <v>22</v>
      </c>
      <c r="F164" s="138" t="str">
        <f>'регистрация выд заявок'!L168</f>
        <v>предоставление микрозайма</v>
      </c>
      <c r="G164" s="257">
        <f>'регистрация выд заявок'!K168</f>
        <v>4.2500000000000003E-2</v>
      </c>
      <c r="H164" s="258">
        <f>'регистрация выд заявок'!J168</f>
        <v>3000000</v>
      </c>
      <c r="I164" s="265" t="s">
        <v>430</v>
      </c>
      <c r="J164" s="138" t="s">
        <v>83</v>
      </c>
      <c r="K164" s="138" t="s">
        <v>12</v>
      </c>
      <c r="L164" s="273"/>
    </row>
    <row r="165" spans="1:12" ht="17.25" customHeight="1" x14ac:dyDescent="0.2">
      <c r="A165" s="267">
        <f>'регистрация выд заявок'!D169</f>
        <v>45128</v>
      </c>
      <c r="B165" s="138" t="str">
        <f>'регистрация выд заявок'!H169</f>
        <v xml:space="preserve">ООО «Моттекс Индастри» </v>
      </c>
      <c r="C165" s="256">
        <f>'регистрация выд заявок'!I169</f>
        <v>7451442727</v>
      </c>
      <c r="D165" s="138" t="s">
        <v>89</v>
      </c>
      <c r="E165" s="138" t="s">
        <v>22</v>
      </c>
      <c r="F165" s="138" t="str">
        <f>'регистрация выд заявок'!L169</f>
        <v>предоставление микрозайма</v>
      </c>
      <c r="G165" s="257">
        <f>'регистрация выд заявок'!K169</f>
        <v>7.4999999999999997E-2</v>
      </c>
      <c r="H165" s="258">
        <f>'регистрация выд заявок'!J169</f>
        <v>870000</v>
      </c>
      <c r="I165" s="265" t="s">
        <v>429</v>
      </c>
      <c r="J165" s="138" t="s">
        <v>475</v>
      </c>
      <c r="K165" s="138" t="s">
        <v>5</v>
      </c>
      <c r="L165" s="273"/>
    </row>
    <row r="166" spans="1:12" ht="17.25" customHeight="1" x14ac:dyDescent="0.2">
      <c r="A166" s="267">
        <f>'регистрация выд заявок'!D170</f>
        <v>45131</v>
      </c>
      <c r="B166" s="138" t="str">
        <f>'регистрация выд заявок'!H170</f>
        <v>ООО "АРИ"</v>
      </c>
      <c r="C166" s="256">
        <f>'регистрация выд заявок'!I170</f>
        <v>7447287684</v>
      </c>
      <c r="D166" s="138" t="s">
        <v>89</v>
      </c>
      <c r="E166" s="138" t="s">
        <v>22</v>
      </c>
      <c r="F166" s="138" t="str">
        <f>'регистрация выд заявок'!L170</f>
        <v>предоставление микрозайма</v>
      </c>
      <c r="G166" s="257">
        <f>'регистрация выд заявок'!K170</f>
        <v>0.105</v>
      </c>
      <c r="H166" s="258">
        <f>'регистрация выд заявок'!J170</f>
        <v>250000</v>
      </c>
      <c r="I166" s="265" t="s">
        <v>431</v>
      </c>
      <c r="J166" s="138" t="s">
        <v>83</v>
      </c>
      <c r="K166" s="138" t="s">
        <v>5</v>
      </c>
      <c r="L166" s="273"/>
    </row>
    <row r="167" spans="1:12" ht="17.25" customHeight="1" x14ac:dyDescent="0.2">
      <c r="A167" s="267">
        <f>'регистрация выд заявок'!D171</f>
        <v>45125</v>
      </c>
      <c r="B167" s="138" t="str">
        <f>'регистрация выд заявок'!H171</f>
        <v>ИП Мальгин Александр Андреевич</v>
      </c>
      <c r="C167" s="256" t="str">
        <f>'регистрация выд заявок'!I171</f>
        <v>591403876139</v>
      </c>
      <c r="D167" s="138" t="s">
        <v>89</v>
      </c>
      <c r="E167" s="138" t="s">
        <v>22</v>
      </c>
      <c r="F167" s="138" t="str">
        <f>'регистрация выд заявок'!L171</f>
        <v>предоставление микрозайма</v>
      </c>
      <c r="G167" s="257">
        <f>'регистрация выд заявок'!K171</f>
        <v>4.2500000000000003E-2</v>
      </c>
      <c r="H167" s="258">
        <f>'регистрация выд заявок'!J171</f>
        <v>1000000</v>
      </c>
      <c r="I167" s="265" t="s">
        <v>431</v>
      </c>
      <c r="J167" s="138" t="s">
        <v>84</v>
      </c>
      <c r="K167" s="138" t="s">
        <v>5</v>
      </c>
      <c r="L167" s="273"/>
    </row>
    <row r="168" spans="1:12" ht="17.25" customHeight="1" x14ac:dyDescent="0.2">
      <c r="A168" s="267">
        <f>'регистрация выд заявок'!D172</f>
        <v>45131</v>
      </c>
      <c r="B168" s="138" t="str">
        <f>'регистрация выд заявок'!H172</f>
        <v>ИП Диденко Ирина Николаевна</v>
      </c>
      <c r="C168" s="256">
        <f>'регистрация выд заявок'!I172</f>
        <v>740406810378</v>
      </c>
      <c r="D168" s="138" t="s">
        <v>89</v>
      </c>
      <c r="E168" s="138" t="s">
        <v>22</v>
      </c>
      <c r="F168" s="138" t="str">
        <f>'регистрация выд заявок'!L172</f>
        <v>предоставление микрозайма</v>
      </c>
      <c r="G168" s="257">
        <f>'регистрация выд заявок'!K172</f>
        <v>4.2500000000000003E-2</v>
      </c>
      <c r="H168" s="258">
        <f>'регистрация выд заявок'!J172</f>
        <v>380000</v>
      </c>
      <c r="I168" s="265" t="s">
        <v>431</v>
      </c>
      <c r="J168" s="138" t="s">
        <v>83</v>
      </c>
      <c r="K168" s="138" t="s">
        <v>12</v>
      </c>
      <c r="L168" s="273"/>
    </row>
    <row r="169" spans="1:12" ht="17.25" customHeight="1" x14ac:dyDescent="0.2">
      <c r="A169" s="267">
        <f>'регистрация выд заявок'!D173</f>
        <v>45125</v>
      </c>
      <c r="B169" s="138" t="str">
        <f>'регистрация выд заявок'!H173</f>
        <v>ИП Малькова Татьяна Викторовна</v>
      </c>
      <c r="C169" s="256">
        <f>'регистрация выд заявок'!I173</f>
        <v>741506888210</v>
      </c>
      <c r="D169" s="138" t="s">
        <v>89</v>
      </c>
      <c r="E169" s="138" t="s">
        <v>22</v>
      </c>
      <c r="F169" s="138" t="str">
        <f>'регистрация выд заявок'!L173</f>
        <v>предоставление микрозайма</v>
      </c>
      <c r="G169" s="257">
        <f>'регистрация выд заявок'!K173</f>
        <v>4.2500000000000003E-2</v>
      </c>
      <c r="H169" s="258">
        <f>'регистрация выд заявок'!J173</f>
        <v>3000000</v>
      </c>
      <c r="I169" s="265" t="s">
        <v>431</v>
      </c>
      <c r="J169" s="138" t="s">
        <v>83</v>
      </c>
      <c r="K169" s="138" t="s">
        <v>10</v>
      </c>
      <c r="L169" s="273"/>
    </row>
    <row r="170" spans="1:12" ht="17.25" customHeight="1" x14ac:dyDescent="0.2">
      <c r="A170" s="267">
        <f>'регистрация выд заявок'!D174</f>
        <v>45127</v>
      </c>
      <c r="B170" s="138" t="str">
        <f>'регистрация выд заявок'!H174</f>
        <v>ООО "Универсал"</v>
      </c>
      <c r="C170" s="256">
        <f>'регистрация выд заявок'!I174</f>
        <v>7455010076</v>
      </c>
      <c r="D170" s="138" t="s">
        <v>24</v>
      </c>
      <c r="E170" s="138" t="s">
        <v>22</v>
      </c>
      <c r="F170" s="138" t="str">
        <f>'регистрация выд заявок'!L174</f>
        <v>предоставление микрозайма</v>
      </c>
      <c r="G170" s="257">
        <f>'регистрация выд заявок'!K174</f>
        <v>4.2500000000000003E-2</v>
      </c>
      <c r="H170" s="258">
        <f>'регистрация выд заявок'!J174</f>
        <v>5000000</v>
      </c>
      <c r="I170" s="265" t="s">
        <v>434</v>
      </c>
      <c r="J170" s="138" t="s">
        <v>83</v>
      </c>
      <c r="K170" s="138" t="s">
        <v>7</v>
      </c>
      <c r="L170" s="273"/>
    </row>
    <row r="171" spans="1:12" ht="27" customHeight="1" x14ac:dyDescent="0.2">
      <c r="A171" s="267">
        <f>'регистрация выд заявок'!D175</f>
        <v>45133</v>
      </c>
      <c r="B171" s="138" t="str">
        <f>'регистрация выд заявок'!H175</f>
        <v>ИП Андреев Д.М.</v>
      </c>
      <c r="C171" s="256" t="str">
        <f>'регистрация выд заявок'!I175</f>
        <v>741507547608</v>
      </c>
      <c r="D171" s="138" t="s">
        <v>89</v>
      </c>
      <c r="E171" s="138" t="s">
        <v>22</v>
      </c>
      <c r="F171" s="138" t="str">
        <f>'регистрация выд заявок'!L175</f>
        <v>предоставление микрозайма</v>
      </c>
      <c r="G171" s="257">
        <f>'регистрация выд заявок'!K175</f>
        <v>4.2500000000000003E-2</v>
      </c>
      <c r="H171" s="258">
        <f>'регистрация выд заявок'!J175</f>
        <v>5000000</v>
      </c>
      <c r="I171" s="265" t="s">
        <v>433</v>
      </c>
      <c r="J171" s="138" t="s">
        <v>83</v>
      </c>
      <c r="K171" s="138" t="s">
        <v>10</v>
      </c>
      <c r="L171" s="273"/>
    </row>
    <row r="172" spans="1:12" ht="17.25" customHeight="1" x14ac:dyDescent="0.2">
      <c r="A172" s="267">
        <f>'регистрация выд заявок'!D176</f>
        <v>45135</v>
      </c>
      <c r="B172" s="138" t="str">
        <f>'регистрация выд заявок'!H176</f>
        <v>ИП Вагнер А.М.</v>
      </c>
      <c r="C172" s="256" t="str">
        <f>'регистрация выд заявок'!I176</f>
        <v>741211000013</v>
      </c>
      <c r="D172" s="138" t="s">
        <v>89</v>
      </c>
      <c r="E172" s="138" t="s">
        <v>22</v>
      </c>
      <c r="F172" s="138" t="str">
        <f>'регистрация выд заявок'!L176</f>
        <v>предоставление микрозайма</v>
      </c>
      <c r="G172" s="257">
        <f>'регистрация выд заявок'!K176</f>
        <v>7.4999999999999997E-2</v>
      </c>
      <c r="H172" s="258">
        <f>'регистрация выд заявок'!J176</f>
        <v>300000</v>
      </c>
      <c r="I172" s="265" t="s">
        <v>439</v>
      </c>
      <c r="J172" s="138" t="s">
        <v>475</v>
      </c>
      <c r="K172" s="138" t="s">
        <v>11</v>
      </c>
      <c r="L172" s="273"/>
    </row>
    <row r="173" spans="1:12" ht="17.25" customHeight="1" x14ac:dyDescent="0.2">
      <c r="A173" s="267">
        <f>'регистрация выд заявок'!D177</f>
        <v>45135</v>
      </c>
      <c r="B173" s="138" t="str">
        <f>'регистрация выд заявок'!H177</f>
        <v>ООО "ПТК "СОНАТА"</v>
      </c>
      <c r="C173" s="256">
        <f>'регистрация выд заявок'!I177</f>
        <v>7447295491</v>
      </c>
      <c r="D173" s="138" t="s">
        <v>89</v>
      </c>
      <c r="E173" s="138" t="s">
        <v>22</v>
      </c>
      <c r="F173" s="138" t="str">
        <f>'регистрация выд заявок'!L177</f>
        <v>предоставление микрозайма</v>
      </c>
      <c r="G173" s="257">
        <f>'регистрация выд заявок'!K177</f>
        <v>0.02</v>
      </c>
      <c r="H173" s="258">
        <f>'регистрация выд заявок'!J177</f>
        <v>1950000</v>
      </c>
      <c r="I173" s="265" t="s">
        <v>439</v>
      </c>
      <c r="J173" s="138" t="s">
        <v>83</v>
      </c>
      <c r="K173" s="138" t="s">
        <v>5</v>
      </c>
      <c r="L173" s="273"/>
    </row>
    <row r="174" spans="1:12" ht="17.25" customHeight="1" x14ac:dyDescent="0.2">
      <c r="A174" s="267">
        <f>'регистрация выд заявок'!D178</f>
        <v>45133</v>
      </c>
      <c r="B174" s="138" t="str">
        <f>'регистрация выд заявок'!H178</f>
        <v>ИП Разенкова А.Б.</v>
      </c>
      <c r="C174" s="256">
        <f>'регистрация выд заявок'!I178</f>
        <v>742422222200</v>
      </c>
      <c r="D174" s="138" t="s">
        <v>89</v>
      </c>
      <c r="E174" s="138" t="s">
        <v>22</v>
      </c>
      <c r="F174" s="138" t="str">
        <f>'регистрация выд заявок'!L178</f>
        <v>предоставление микрозайма</v>
      </c>
      <c r="G174" s="257">
        <f>'регистрация выд заявок'!K178</f>
        <v>8.5000000000000006E-2</v>
      </c>
      <c r="H174" s="258">
        <f>'регистрация выд заявок'!J178</f>
        <v>2600000</v>
      </c>
      <c r="I174" s="265" t="s">
        <v>441</v>
      </c>
      <c r="J174" s="138" t="s">
        <v>475</v>
      </c>
      <c r="K174" s="138" t="s">
        <v>9</v>
      </c>
      <c r="L174" s="273"/>
    </row>
    <row r="175" spans="1:12" ht="17.25" customHeight="1" x14ac:dyDescent="0.2">
      <c r="A175" s="267">
        <f>'регистрация выд заявок'!D179</f>
        <v>45135</v>
      </c>
      <c r="B175" s="138" t="str">
        <f>'регистрация выд заявок'!H179</f>
        <v>ООО "Белый Квадрат"</v>
      </c>
      <c r="C175" s="256">
        <f>'регистрация выд заявок'!I179</f>
        <v>7447297259</v>
      </c>
      <c r="D175" s="138" t="s">
        <v>89</v>
      </c>
      <c r="E175" s="138" t="s">
        <v>22</v>
      </c>
      <c r="F175" s="138" t="str">
        <f>'регистрация выд заявок'!L179</f>
        <v>предоставление микрозайма</v>
      </c>
      <c r="G175" s="257">
        <f>'регистрация выд заявок'!K179</f>
        <v>7.4999999999999997E-2</v>
      </c>
      <c r="H175" s="258">
        <f>'регистрация выд заявок'!J179</f>
        <v>2000000</v>
      </c>
      <c r="I175" s="265" t="s">
        <v>443</v>
      </c>
      <c r="J175" s="138" t="s">
        <v>84</v>
      </c>
      <c r="K175" s="138" t="s">
        <v>5</v>
      </c>
      <c r="L175" s="273"/>
    </row>
    <row r="176" spans="1:12" ht="17.25" customHeight="1" x14ac:dyDescent="0.2">
      <c r="A176" s="267">
        <f>'регистрация выд заявок'!D180</f>
        <v>45140</v>
      </c>
      <c r="B176" s="138" t="str">
        <f>'регистрация выд заявок'!H180</f>
        <v>ИП Колотилин Е.В.</v>
      </c>
      <c r="C176" s="256">
        <f>'регистрация выд заявок'!I180</f>
        <v>744600034042</v>
      </c>
      <c r="D176" s="138" t="s">
        <v>89</v>
      </c>
      <c r="E176" s="138" t="s">
        <v>22</v>
      </c>
      <c r="F176" s="138" t="str">
        <f>'регистрация выд заявок'!L180</f>
        <v>предоставление микрозайма</v>
      </c>
      <c r="G176" s="257">
        <f>'регистрация выд заявок'!K180</f>
        <v>4.2500000000000003E-2</v>
      </c>
      <c r="H176" s="258">
        <f>'регистрация выд заявок'!J180</f>
        <v>3700000</v>
      </c>
      <c r="I176" s="265" t="s">
        <v>444</v>
      </c>
      <c r="J176" s="138" t="s">
        <v>83</v>
      </c>
      <c r="K176" s="138" t="s">
        <v>7</v>
      </c>
      <c r="L176" s="273"/>
    </row>
    <row r="177" spans="1:12" ht="17.25" customHeight="1" x14ac:dyDescent="0.2">
      <c r="A177" s="267">
        <f>'регистрация выд заявок'!D181</f>
        <v>45139</v>
      </c>
      <c r="B177" s="138" t="str">
        <f>'регистрация выд заявок'!H181</f>
        <v>Боровинских К.А.</v>
      </c>
      <c r="C177" s="256">
        <f>'регистрация выд заявок'!I181</f>
        <v>742303431950</v>
      </c>
      <c r="D177" s="138" t="s">
        <v>167</v>
      </c>
      <c r="E177" s="138" t="s">
        <v>22</v>
      </c>
      <c r="F177" s="138" t="str">
        <f>'регистрация выд заявок'!L181</f>
        <v>предоставление микрозайма</v>
      </c>
      <c r="G177" s="257">
        <f>'регистрация выд заявок'!K181</f>
        <v>4.2500000000000003E-2</v>
      </c>
      <c r="H177" s="258">
        <f>'регистрация выд заявок'!J181</f>
        <v>300000</v>
      </c>
      <c r="I177" s="265" t="s">
        <v>446</v>
      </c>
      <c r="J177" s="138" t="s">
        <v>475</v>
      </c>
      <c r="K177" s="138" t="s">
        <v>34</v>
      </c>
      <c r="L177" s="273"/>
    </row>
    <row r="178" spans="1:12" ht="17.25" customHeight="1" x14ac:dyDescent="0.2">
      <c r="A178" s="267">
        <f>'регистрация выд заявок'!D182</f>
        <v>45142</v>
      </c>
      <c r="B178" s="138" t="str">
        <f>'регистрация выд заявок'!H182</f>
        <v>ООО "УКС"</v>
      </c>
      <c r="C178" s="256">
        <f>'регистрация выд заявок'!I182</f>
        <v>7452133680</v>
      </c>
      <c r="D178" s="138" t="s">
        <v>89</v>
      </c>
      <c r="E178" s="138" t="s">
        <v>22</v>
      </c>
      <c r="F178" s="138" t="str">
        <f>'регистрация выд заявок'!L182</f>
        <v>предоставление микрозайма</v>
      </c>
      <c r="G178" s="257">
        <f>'регистрация выд заявок'!K182</f>
        <v>8.5000000000000006E-2</v>
      </c>
      <c r="H178" s="258">
        <f>'регистрация выд заявок'!J182</f>
        <v>2000000</v>
      </c>
      <c r="I178" s="265" t="s">
        <v>448</v>
      </c>
      <c r="J178" s="138" t="s">
        <v>84</v>
      </c>
      <c r="K178" s="138" t="s">
        <v>5</v>
      </c>
      <c r="L178" s="273"/>
    </row>
    <row r="179" spans="1:12" ht="17.25" customHeight="1" x14ac:dyDescent="0.2">
      <c r="A179" s="267">
        <f>'регистрация выд заявок'!D183</f>
        <v>45141</v>
      </c>
      <c r="B179" s="138" t="str">
        <f>'регистрация выд заявок'!H183</f>
        <v>ИП Потеряев Василий Иванович</v>
      </c>
      <c r="C179" s="256">
        <f>'регистрация выд заявок'!I183</f>
        <v>740400596128</v>
      </c>
      <c r="D179" s="138" t="s">
        <v>89</v>
      </c>
      <c r="E179" s="138" t="s">
        <v>22</v>
      </c>
      <c r="F179" s="138" t="str">
        <f>'регистрация выд заявок'!L183</f>
        <v>предоставление микрозайма</v>
      </c>
      <c r="G179" s="257">
        <f>'регистрация выд заявок'!K183</f>
        <v>4.2500000000000003E-2</v>
      </c>
      <c r="H179" s="258">
        <f>'регистрация выд заявок'!J183</f>
        <v>2890000</v>
      </c>
      <c r="I179" s="265" t="s">
        <v>450</v>
      </c>
      <c r="J179" s="138" t="s">
        <v>84</v>
      </c>
      <c r="K179" s="138" t="s">
        <v>12</v>
      </c>
      <c r="L179" s="273"/>
    </row>
    <row r="180" spans="1:12" ht="17.25" customHeight="1" x14ac:dyDescent="0.2">
      <c r="A180" s="267">
        <f>'регистрация выд заявок'!D184</f>
        <v>45145</v>
      </c>
      <c r="B180" s="138" t="str">
        <f>'регистрация выд заявок'!H184</f>
        <v>ООО "ЛидерЭнерго"</v>
      </c>
      <c r="C180" s="256">
        <f>'регистрация выд заявок'!I184</f>
        <v>7415104970</v>
      </c>
      <c r="D180" s="138" t="s">
        <v>89</v>
      </c>
      <c r="E180" s="138" t="s">
        <v>22</v>
      </c>
      <c r="F180" s="138" t="str">
        <f>'регистрация выд заявок'!L184</f>
        <v>предоставление микрозайма</v>
      </c>
      <c r="G180" s="257">
        <f>'регистрация выд заявок'!K184</f>
        <v>4.2500000000000003E-2</v>
      </c>
      <c r="H180" s="258">
        <f>'регистрация выд заявок'!J184</f>
        <v>3200000</v>
      </c>
      <c r="I180" s="265" t="s">
        <v>452</v>
      </c>
      <c r="J180" s="138" t="s">
        <v>83</v>
      </c>
      <c r="K180" s="138" t="s">
        <v>10</v>
      </c>
      <c r="L180" s="273"/>
    </row>
    <row r="181" spans="1:12" ht="17.25" customHeight="1" x14ac:dyDescent="0.2">
      <c r="A181" s="267">
        <f>'регистрация выд заявок'!D185</f>
        <v>45146</v>
      </c>
      <c r="B181" s="138" t="str">
        <f>'регистрация выд заявок'!H185</f>
        <v xml:space="preserve"> ООО "Радуга Логистики"</v>
      </c>
      <c r="C181" s="256">
        <f>'регистрация выд заявок'!I185</f>
        <v>7404075572</v>
      </c>
      <c r="D181" s="138" t="s">
        <v>89</v>
      </c>
      <c r="E181" s="138" t="s">
        <v>22</v>
      </c>
      <c r="F181" s="138" t="str">
        <f>'регистрация выд заявок'!L185</f>
        <v>предоставление микрозайма</v>
      </c>
      <c r="G181" s="257">
        <f>'регистрация выд заявок'!K185</f>
        <v>4.2500000000000003E-2</v>
      </c>
      <c r="H181" s="258">
        <f>'регистрация выд заявок'!J185</f>
        <v>3000000</v>
      </c>
      <c r="I181" s="265" t="s">
        <v>450</v>
      </c>
      <c r="J181" s="138" t="s">
        <v>83</v>
      </c>
      <c r="K181" s="138" t="s">
        <v>12</v>
      </c>
      <c r="L181" s="273"/>
    </row>
    <row r="182" spans="1:12" ht="17.25" customHeight="1" x14ac:dyDescent="0.2">
      <c r="A182" s="267">
        <f>'регистрация выд заявок'!D186</f>
        <v>45149</v>
      </c>
      <c r="B182" s="138" t="str">
        <f>'регистрация выд заявок'!H186</f>
        <v>Фомин Ф.А.</v>
      </c>
      <c r="C182" s="256" t="str">
        <f>'регистрация выд заявок'!I186</f>
        <v>744720249843</v>
      </c>
      <c r="D182" s="138" t="s">
        <v>167</v>
      </c>
      <c r="E182" s="138" t="s">
        <v>22</v>
      </c>
      <c r="F182" s="138" t="str">
        <f>'регистрация выд заявок'!L186</f>
        <v>предоставление микрозайма</v>
      </c>
      <c r="G182" s="257">
        <f>'регистрация выд заявок'!K186</f>
        <v>4.2500000000000003E-2</v>
      </c>
      <c r="H182" s="258">
        <f>'регистрация выд заявок'!J186</f>
        <v>500000</v>
      </c>
      <c r="I182" s="138" t="s">
        <v>456</v>
      </c>
      <c r="J182" s="138" t="s">
        <v>83</v>
      </c>
      <c r="K182" s="138" t="s">
        <v>5</v>
      </c>
      <c r="L182" s="273"/>
    </row>
    <row r="183" spans="1:12" ht="17.25" customHeight="1" x14ac:dyDescent="0.2">
      <c r="A183" s="267">
        <f>'регистрация выд заявок'!D187</f>
        <v>45132</v>
      </c>
      <c r="B183" s="138" t="str">
        <f>'регистрация выд заявок'!H187</f>
        <v>ООО "Экран"</v>
      </c>
      <c r="C183" s="256">
        <f>'регистрация выд заявок'!I187</f>
        <v>7404034382</v>
      </c>
      <c r="D183" s="138" t="s">
        <v>24</v>
      </c>
      <c r="E183" s="138" t="s">
        <v>22</v>
      </c>
      <c r="F183" s="138" t="str">
        <f>'регистрация выд заявок'!L187</f>
        <v>предоставление микрозайма</v>
      </c>
      <c r="G183" s="257">
        <f>'регистрация выд заявок'!K187</f>
        <v>0.06</v>
      </c>
      <c r="H183" s="258">
        <f>'регистрация выд заявок'!J187</f>
        <v>1500000</v>
      </c>
      <c r="I183" s="138" t="s">
        <v>459</v>
      </c>
      <c r="J183" s="138" t="s">
        <v>475</v>
      </c>
      <c r="K183" s="138" t="s">
        <v>12</v>
      </c>
      <c r="L183" s="273"/>
    </row>
    <row r="184" spans="1:12" s="135" customFormat="1" ht="17.25" customHeight="1" x14ac:dyDescent="0.2">
      <c r="A184" s="267">
        <f>'регистрация выд заявок'!D188</f>
        <v>45162</v>
      </c>
      <c r="B184" s="138" t="str">
        <f>'регистрация выд заявок'!H188</f>
        <v>ООО "Элко"</v>
      </c>
      <c r="C184" s="256">
        <f>'регистрация выд заявок'!I188</f>
        <v>7415103729</v>
      </c>
      <c r="D184" s="138" t="s">
        <v>89</v>
      </c>
      <c r="E184" s="138" t="s">
        <v>22</v>
      </c>
      <c r="F184" s="138" t="str">
        <f>'регистрация выд заявок'!L188</f>
        <v>предоставление микрозайма</v>
      </c>
      <c r="G184" s="257">
        <f>'регистрация выд заявок'!K188</f>
        <v>0.06</v>
      </c>
      <c r="H184" s="258">
        <f>'регистрация выд заявок'!J188</f>
        <v>1000000</v>
      </c>
      <c r="I184" s="138" t="s">
        <v>464</v>
      </c>
      <c r="J184" s="138" t="s">
        <v>83</v>
      </c>
      <c r="K184" s="138" t="s">
        <v>10</v>
      </c>
      <c r="L184" s="273"/>
    </row>
    <row r="185" spans="1:12" ht="25.5" customHeight="1" x14ac:dyDescent="0.2">
      <c r="A185" s="267">
        <f>'регистрация выд заявок'!D189</f>
        <v>45142</v>
      </c>
      <c r="B185" s="138" t="str">
        <f>'регистрация выд заявок'!H189</f>
        <v>ИП Гильфанова И.А.</v>
      </c>
      <c r="C185" s="256">
        <f>'регистрация выд заявок'!I189</f>
        <v>744845116221</v>
      </c>
      <c r="D185" s="138" t="s">
        <v>89</v>
      </c>
      <c r="E185" s="138" t="s">
        <v>22</v>
      </c>
      <c r="F185" s="138" t="str">
        <f>'регистрация выд заявок'!L189</f>
        <v>предоставление микрозайма</v>
      </c>
      <c r="G185" s="257">
        <f>'регистрация выд заявок'!K189</f>
        <v>0.12</v>
      </c>
      <c r="H185" s="258">
        <f>'регистрация выд заявок'!J189</f>
        <v>400000</v>
      </c>
      <c r="I185" s="138" t="s">
        <v>470</v>
      </c>
      <c r="J185" s="138" t="s">
        <v>83</v>
      </c>
      <c r="K185" s="138" t="s">
        <v>5</v>
      </c>
      <c r="L185" s="273"/>
    </row>
    <row r="186" spans="1:12" ht="21.75" customHeight="1" x14ac:dyDescent="0.2">
      <c r="A186" s="267">
        <f>'регистрация выд заявок'!D190</f>
        <v>45149</v>
      </c>
      <c r="B186" s="138" t="str">
        <f>'регистрация выд заявок'!H190</f>
        <v>ООО "Экодор"</v>
      </c>
      <c r="C186" s="256">
        <f>'регистрация выд заявок'!I190</f>
        <v>7402005516</v>
      </c>
      <c r="D186" s="138" t="s">
        <v>24</v>
      </c>
      <c r="E186" s="138" t="s">
        <v>22</v>
      </c>
      <c r="F186" s="138" t="str">
        <f>'регистрация выд заявок'!L190</f>
        <v>предоставление микрозайма</v>
      </c>
      <c r="G186" s="257">
        <f>'регистрация выд заявок'!K190</f>
        <v>0.06</v>
      </c>
      <c r="H186" s="258">
        <f>'регистрация выд заявок'!J190</f>
        <v>2490000</v>
      </c>
      <c r="I186" s="138" t="s">
        <v>466</v>
      </c>
      <c r="J186" s="138" t="s">
        <v>84</v>
      </c>
      <c r="K186" s="138" t="s">
        <v>38</v>
      </c>
      <c r="L186" s="273"/>
    </row>
    <row r="187" spans="1:12" s="135" customFormat="1" ht="17.25" customHeight="1" x14ac:dyDescent="0.2">
      <c r="A187" s="267">
        <f>'регистрация выд заявок'!D191</f>
        <v>45156</v>
      </c>
      <c r="B187" s="138" t="str">
        <f>'регистрация выд заявок'!H191</f>
        <v>ООО ТД "Челябспецсталь"</v>
      </c>
      <c r="C187" s="256">
        <f>'регистрация выд заявок'!I191</f>
        <v>7460061541</v>
      </c>
      <c r="D187" s="138" t="s">
        <v>89</v>
      </c>
      <c r="E187" s="138" t="s">
        <v>22</v>
      </c>
      <c r="F187" s="138" t="str">
        <f>'регистрация выд заявок'!L191</f>
        <v>предоставление микрозайма</v>
      </c>
      <c r="G187" s="257">
        <f>'регистрация выд заявок'!K191</f>
        <v>0.11</v>
      </c>
      <c r="H187" s="258">
        <f>'регистрация выд заявок'!J191</f>
        <v>1000000</v>
      </c>
      <c r="I187" s="138" t="s">
        <v>471</v>
      </c>
      <c r="J187" s="138" t="s">
        <v>83</v>
      </c>
      <c r="K187" s="138" t="s">
        <v>5</v>
      </c>
      <c r="L187" s="273"/>
    </row>
    <row r="188" spans="1:12" s="135" customFormat="1" ht="17.25" customHeight="1" x14ac:dyDescent="0.2">
      <c r="A188" s="267">
        <f>'регистрация выд заявок'!D192</f>
        <v>45163</v>
      </c>
      <c r="B188" s="138" t="str">
        <f>'регистрация выд заявок'!H192</f>
        <v>ИП Кузьмин Илья Анатольевич</v>
      </c>
      <c r="C188" s="256">
        <f>'регистрация выд заявок'!I192</f>
        <v>741702446949</v>
      </c>
      <c r="D188" s="138" t="s">
        <v>89</v>
      </c>
      <c r="E188" s="138" t="s">
        <v>22</v>
      </c>
      <c r="F188" s="138" t="str">
        <f>'регистрация выд заявок'!L192</f>
        <v>предоставление микрозайма</v>
      </c>
      <c r="G188" s="257">
        <f>'регистрация выд заявок'!K192</f>
        <v>0.06</v>
      </c>
      <c r="H188" s="258">
        <f>'регистрация выд заявок'!J192</f>
        <v>5000000</v>
      </c>
      <c r="I188" s="138" t="s">
        <v>472</v>
      </c>
      <c r="J188" s="138" t="s">
        <v>83</v>
      </c>
      <c r="K188" s="138" t="s">
        <v>6</v>
      </c>
      <c r="L188" s="273"/>
    </row>
    <row r="189" spans="1:12" s="135" customFormat="1" ht="17.25" customHeight="1" x14ac:dyDescent="0.2">
      <c r="A189" s="267">
        <f>'регистрация выд заявок'!D193</f>
        <v>45163</v>
      </c>
      <c r="B189" s="138" t="str">
        <f>'регистрация выд заявок'!H193</f>
        <v>ИП Павлов Евгений Викторович</v>
      </c>
      <c r="C189" s="256">
        <f>'регистрация выд заявок'!I193</f>
        <v>740903650205</v>
      </c>
      <c r="D189" s="138" t="s">
        <v>24</v>
      </c>
      <c r="E189" s="138" t="s">
        <v>22</v>
      </c>
      <c r="F189" s="138" t="str">
        <f>'регистрация выд заявок'!L193</f>
        <v>предоставление микрозайма</v>
      </c>
      <c r="G189" s="257">
        <f>'регистрация выд заявок'!K193</f>
        <v>0.11</v>
      </c>
      <c r="H189" s="258">
        <f>'регистрация выд заявок'!J193</f>
        <v>3900000</v>
      </c>
      <c r="I189" s="138" t="s">
        <v>473</v>
      </c>
      <c r="J189" s="138" t="s">
        <v>83</v>
      </c>
      <c r="K189" s="138" t="s">
        <v>41</v>
      </c>
      <c r="L189" s="273"/>
    </row>
    <row r="190" spans="1:12" ht="17.25" customHeight="1" x14ac:dyDescent="0.2">
      <c r="A190" s="267">
        <f>'регистрация выд заявок'!D194</f>
        <v>45167</v>
      </c>
      <c r="B190" s="138" t="str">
        <f>'регистрация выд заявок'!H194</f>
        <v>ООО "Южный рынок-2"</v>
      </c>
      <c r="C190" s="256">
        <f>'регистрация выд заявок'!I194</f>
        <v>7445021456</v>
      </c>
      <c r="D190" s="138" t="s">
        <v>89</v>
      </c>
      <c r="E190" s="138" t="s">
        <v>22</v>
      </c>
      <c r="F190" s="138" t="str">
        <f>'регистрация выд заявок'!L194</f>
        <v>предоставление займа</v>
      </c>
      <c r="G190" s="257">
        <f>'регистрация выд заявок'!K194</f>
        <v>0.05</v>
      </c>
      <c r="H190" s="258">
        <f>'регистрация выд заявок'!J194</f>
        <v>16917500</v>
      </c>
      <c r="I190" s="138" t="s">
        <v>474</v>
      </c>
      <c r="J190" s="138" t="s">
        <v>84</v>
      </c>
      <c r="K190" s="138" t="s">
        <v>7</v>
      </c>
      <c r="L190" s="273"/>
    </row>
    <row r="191" spans="1:12" ht="17.25" customHeight="1" x14ac:dyDescent="0.2">
      <c r="A191" s="267">
        <f>'регистрация выд заявок'!D195</f>
        <v>45163</v>
      </c>
      <c r="B191" s="138" t="str">
        <f>'регистрация выд заявок'!H195</f>
        <v>ООО "Строй-проект"</v>
      </c>
      <c r="C191" s="256">
        <f>'регистрация выд заявок'!I195</f>
        <v>7401015504</v>
      </c>
      <c r="D191" s="138" t="s">
        <v>89</v>
      </c>
      <c r="E191" s="138" t="s">
        <v>22</v>
      </c>
      <c r="F191" s="138" t="str">
        <f>'регистрация выд заявок'!L195</f>
        <v>предоставление микрозайма</v>
      </c>
      <c r="G191" s="257">
        <f>'регистрация выд заявок'!K195</f>
        <v>0.05</v>
      </c>
      <c r="H191" s="258">
        <f>'регистрация выд заявок'!J195</f>
        <v>2000000</v>
      </c>
      <c r="I191" s="138" t="s">
        <v>480</v>
      </c>
      <c r="J191" s="138" t="s">
        <v>476</v>
      </c>
      <c r="K191" s="138" t="s">
        <v>59</v>
      </c>
      <c r="L191" s="273"/>
    </row>
    <row r="192" spans="1:12" ht="27.75" customHeight="1" x14ac:dyDescent="0.2">
      <c r="A192" s="267">
        <f>'регистрация выд заявок'!D196</f>
        <v>45175</v>
      </c>
      <c r="B192" s="138" t="str">
        <f>'регистрация выд заявок'!H196</f>
        <v>ИП Максимова Т.В.</v>
      </c>
      <c r="C192" s="256">
        <f>'регистрация выд заявок'!I196</f>
        <v>740200008900</v>
      </c>
      <c r="D192" s="138" t="s">
        <v>89</v>
      </c>
      <c r="E192" s="138" t="s">
        <v>22</v>
      </c>
      <c r="F192" s="138" t="str">
        <f>'регистрация выд заявок'!L196</f>
        <v>предоставление микрозайма</v>
      </c>
      <c r="G192" s="257">
        <f>'регистрация выд заявок'!K196</f>
        <v>0.06</v>
      </c>
      <c r="H192" s="258">
        <f>'регистрация выд заявок'!J196</f>
        <v>5000000</v>
      </c>
      <c r="I192" s="138" t="s">
        <v>482</v>
      </c>
      <c r="J192" s="138" t="s">
        <v>83</v>
      </c>
      <c r="K192" s="138" t="s">
        <v>38</v>
      </c>
      <c r="L192" s="273"/>
    </row>
    <row r="193" spans="1:12" ht="17.25" customHeight="1" x14ac:dyDescent="0.2">
      <c r="A193" s="267">
        <f>'регистрация выд заявок'!D197</f>
        <v>45170</v>
      </c>
      <c r="B193" s="138" t="str">
        <f>'регистрация выд заявок'!H197</f>
        <v>ИП Зотов Ярослав Сергеевич</v>
      </c>
      <c r="C193" s="256">
        <f>'регистрация выд заявок'!I197</f>
        <v>744515758608</v>
      </c>
      <c r="D193" s="138" t="s">
        <v>89</v>
      </c>
      <c r="E193" s="138" t="s">
        <v>22</v>
      </c>
      <c r="F193" s="138" t="str">
        <f>'регистрация выд заявок'!L197</f>
        <v>предоставление микрозайма</v>
      </c>
      <c r="G193" s="257">
        <f>'регистрация выд заявок'!K197</f>
        <v>0.08</v>
      </c>
      <c r="H193" s="258">
        <f>'регистрация выд заявок'!J197</f>
        <v>500000</v>
      </c>
      <c r="I193" s="138" t="s">
        <v>486</v>
      </c>
      <c r="J193" s="138" t="s">
        <v>83</v>
      </c>
      <c r="K193" s="138" t="s">
        <v>7</v>
      </c>
      <c r="L193" s="273"/>
    </row>
    <row r="194" spans="1:12" ht="21" customHeight="1" x14ac:dyDescent="0.2">
      <c r="A194" s="267">
        <f>'регистрация выд заявок'!D198</f>
        <v>45154</v>
      </c>
      <c r="B194" s="138" t="str">
        <f>'регистрация выд заявок'!H198</f>
        <v>ИП Табачников С.Б.</v>
      </c>
      <c r="C194" s="256">
        <f>'регистрация выд заявок'!I198</f>
        <v>742402286284</v>
      </c>
      <c r="D194" s="138" t="s">
        <v>24</v>
      </c>
      <c r="E194" s="138" t="s">
        <v>22</v>
      </c>
      <c r="F194" s="138" t="str">
        <f>'регистрация выд заявок'!L198</f>
        <v>предоставление микрозайма</v>
      </c>
      <c r="G194" s="257">
        <f>'регистрация выд заявок'!K198</f>
        <v>0.11</v>
      </c>
      <c r="H194" s="258">
        <f>'регистрация выд заявок'!J198</f>
        <v>5000000</v>
      </c>
      <c r="I194" s="138" t="s">
        <v>484</v>
      </c>
      <c r="J194" s="138" t="s">
        <v>83</v>
      </c>
      <c r="K194" s="138" t="s">
        <v>5</v>
      </c>
      <c r="L194" s="273"/>
    </row>
    <row r="195" spans="1:12" ht="17.25" customHeight="1" x14ac:dyDescent="0.2">
      <c r="A195" s="267">
        <f>'регистрация выд заявок'!D199</f>
        <v>45162</v>
      </c>
      <c r="B195" s="138" t="str">
        <f>'регистрация выд заявок'!H199</f>
        <v>ООО "Уралресурс"</v>
      </c>
      <c r="C195" s="256">
        <f>'регистрация выд заявок'!I199</f>
        <v>7415106367</v>
      </c>
      <c r="D195" s="138" t="s">
        <v>89</v>
      </c>
      <c r="E195" s="138" t="s">
        <v>22</v>
      </c>
      <c r="F195" s="138" t="str">
        <f>'регистрация выд заявок'!L199</f>
        <v>предоставление микрозайма</v>
      </c>
      <c r="G195" s="257">
        <f>'регистрация выд заявок'!K199</f>
        <v>0.06</v>
      </c>
      <c r="H195" s="258">
        <f>'регистрация выд заявок'!J199</f>
        <v>1000000</v>
      </c>
      <c r="I195" s="138" t="s">
        <v>490</v>
      </c>
      <c r="J195" s="138" t="s">
        <v>83</v>
      </c>
      <c r="K195" s="138" t="s">
        <v>14</v>
      </c>
      <c r="L195" s="273"/>
    </row>
    <row r="196" spans="1:12" ht="17.25" customHeight="1" x14ac:dyDescent="0.2">
      <c r="A196" s="267">
        <f>'регистрация выд заявок'!D200</f>
        <v>45166</v>
      </c>
      <c r="B196" s="138" t="str">
        <f>'регистрация выд заявок'!H200</f>
        <v>ООО НПП "Промтехэмаль"</v>
      </c>
      <c r="C196" s="256">
        <f>'регистрация выд заявок'!I200</f>
        <v>7452102466</v>
      </c>
      <c r="D196" s="138" t="s">
        <v>24</v>
      </c>
      <c r="E196" s="138" t="s">
        <v>22</v>
      </c>
      <c r="F196" s="138" t="str">
        <f>'регистрация выд заявок'!L200</f>
        <v>предоставление займа</v>
      </c>
      <c r="G196" s="257">
        <f>'регистрация выд заявок'!K200</f>
        <v>0.05</v>
      </c>
      <c r="H196" s="258">
        <f>'регистрация выд заявок'!J200</f>
        <v>10000000</v>
      </c>
      <c r="I196" s="138" t="s">
        <v>493</v>
      </c>
      <c r="J196" s="138" t="s">
        <v>83</v>
      </c>
      <c r="K196" s="138" t="s">
        <v>5</v>
      </c>
      <c r="L196" s="273"/>
    </row>
    <row r="197" spans="1:12" ht="17.25" customHeight="1" x14ac:dyDescent="0.2">
      <c r="A197" s="267">
        <f>'регистрация выд заявок'!D201</f>
        <v>45154</v>
      </c>
      <c r="B197" s="138" t="str">
        <f>'регистрация выд заявок'!H201</f>
        <v>ООО "Виктория"</v>
      </c>
      <c r="C197" s="256">
        <f>'регистрация выд заявок'!I201</f>
        <v>7415104401</v>
      </c>
      <c r="D197" s="138" t="s">
        <v>89</v>
      </c>
      <c r="E197" s="138" t="s">
        <v>22</v>
      </c>
      <c r="F197" s="138" t="str">
        <f>'регистрация выд заявок'!L201</f>
        <v>предоставление микрозайма</v>
      </c>
      <c r="G197" s="257">
        <f>'регистрация выд заявок'!K201</f>
        <v>4.2500000000000003E-2</v>
      </c>
      <c r="H197" s="258">
        <f>'регистрация выд заявок'!J201</f>
        <v>980000</v>
      </c>
      <c r="I197" s="138" t="s">
        <v>491</v>
      </c>
      <c r="J197" s="138" t="s">
        <v>83</v>
      </c>
      <c r="K197" s="138" t="s">
        <v>10</v>
      </c>
      <c r="L197" s="273"/>
    </row>
    <row r="198" spans="1:12" ht="24" customHeight="1" x14ac:dyDescent="0.2">
      <c r="A198" s="267">
        <f>'регистрация выд заявок'!D202</f>
        <v>45175</v>
      </c>
      <c r="B198" s="138" t="str">
        <f>'регистрация выд заявок'!H202</f>
        <v>ИП Кичигин Михаил Парфирьевич</v>
      </c>
      <c r="C198" s="256">
        <f>'регистрация выд заявок'!I202</f>
        <v>740200819480</v>
      </c>
      <c r="D198" s="138" t="s">
        <v>89</v>
      </c>
      <c r="E198" s="138" t="s">
        <v>22</v>
      </c>
      <c r="F198" s="138" t="str">
        <f>'регистрация выд заявок'!L202</f>
        <v>предоставление микрозайма</v>
      </c>
      <c r="G198" s="257">
        <f>'регистрация выд заявок'!K202</f>
        <v>4.2500000000000003E-2</v>
      </c>
      <c r="H198" s="258">
        <f>'регистрация выд заявок'!J202</f>
        <v>1500000</v>
      </c>
      <c r="I198" s="138" t="s">
        <v>492</v>
      </c>
      <c r="J198" s="138" t="s">
        <v>84</v>
      </c>
      <c r="K198" s="138" t="s">
        <v>38</v>
      </c>
      <c r="L198" s="273"/>
    </row>
    <row r="199" spans="1:12" ht="17.25" customHeight="1" x14ac:dyDescent="0.2">
      <c r="A199" s="267">
        <f>'регистрация выд заявок'!D203</f>
        <v>45170</v>
      </c>
      <c r="B199" s="138" t="str">
        <f>'регистрация выд заявок'!H203</f>
        <v>ООО ПКФ "Калипсо"</v>
      </c>
      <c r="C199" s="256">
        <f>'регистрация выд заявок'!I203</f>
        <v>7456003297</v>
      </c>
      <c r="D199" s="138" t="s">
        <v>89</v>
      </c>
      <c r="E199" s="138" t="s">
        <v>22</v>
      </c>
      <c r="F199" s="138" t="str">
        <f>'регистрация выд заявок'!L203</f>
        <v>предоставление микрозайма</v>
      </c>
      <c r="G199" s="257">
        <f>'регистрация выд заявок'!K203</f>
        <v>4.2500000000000003E-2</v>
      </c>
      <c r="H199" s="258">
        <f>'регистрация выд заявок'!J203</f>
        <v>3500000</v>
      </c>
      <c r="I199" s="138" t="s">
        <v>495</v>
      </c>
      <c r="J199" s="138" t="s">
        <v>83</v>
      </c>
      <c r="K199" s="138" t="s">
        <v>7</v>
      </c>
      <c r="L199" s="273"/>
    </row>
    <row r="200" spans="1:12" ht="17.25" customHeight="1" x14ac:dyDescent="0.2">
      <c r="A200" s="267">
        <f>'регистрация выд заявок'!D204</f>
        <v>45183</v>
      </c>
      <c r="B200" s="138" t="str">
        <f>'регистрация выд заявок'!H204</f>
        <v>ООО "Гелион"</v>
      </c>
      <c r="C200" s="256">
        <f>'регистрация выд заявок'!I204</f>
        <v>7448207681</v>
      </c>
      <c r="D200" s="138" t="s">
        <v>89</v>
      </c>
      <c r="E200" s="138" t="s">
        <v>22</v>
      </c>
      <c r="F200" s="138" t="str">
        <f>'регистрация выд заявок'!L204</f>
        <v>предоставление микрозайма</v>
      </c>
      <c r="G200" s="257">
        <f>'регистрация выд заявок'!K204</f>
        <v>8.5000000000000006E-2</v>
      </c>
      <c r="H200" s="258">
        <f>'регистрация выд заявок'!J204</f>
        <v>5000000</v>
      </c>
      <c r="I200" s="138" t="s">
        <v>496</v>
      </c>
      <c r="J200" s="138" t="s">
        <v>83</v>
      </c>
      <c r="K200" s="138" t="s">
        <v>5</v>
      </c>
      <c r="L200" s="273"/>
    </row>
    <row r="201" spans="1:12" ht="17.25" customHeight="1" x14ac:dyDescent="0.2">
      <c r="A201" s="267">
        <f>'регистрация выд заявок'!D205</f>
        <v>45183</v>
      </c>
      <c r="B201" s="138" t="str">
        <f>'регистрация выд заявок'!H205</f>
        <v>ООО "Нордбетон"</v>
      </c>
      <c r="C201" s="256">
        <f>'регистрация выд заявок'!I205</f>
        <v>7452140278</v>
      </c>
      <c r="D201" s="138" t="s">
        <v>89</v>
      </c>
      <c r="E201" s="138" t="s">
        <v>22</v>
      </c>
      <c r="F201" s="138" t="str">
        <f>'регистрация выд заявок'!L205</f>
        <v>предоставление микрозайма</v>
      </c>
      <c r="G201" s="266">
        <f>'регистрация выд заявок'!K205</f>
        <v>8.5000000000000006E-2</v>
      </c>
      <c r="H201" s="258">
        <f>'регистрация выд заявок'!J205</f>
        <v>5000000</v>
      </c>
      <c r="I201" s="138" t="s">
        <v>496</v>
      </c>
      <c r="J201" s="138" t="s">
        <v>83</v>
      </c>
      <c r="K201" s="138" t="s">
        <v>5</v>
      </c>
      <c r="L201" s="273"/>
    </row>
    <row r="202" spans="1:12" ht="17.25" customHeight="1" x14ac:dyDescent="0.2">
      <c r="A202" s="267">
        <f>'регистрация выд заявок'!D206</f>
        <v>45177</v>
      </c>
      <c r="B202" s="138" t="str">
        <f>'регистрация выд заявок'!H206</f>
        <v>ООО "Спектр"</v>
      </c>
      <c r="C202" s="256">
        <f>'регистрация выд заявок'!I206</f>
        <v>7415066481</v>
      </c>
      <c r="D202" s="138" t="s">
        <v>24</v>
      </c>
      <c r="E202" s="138" t="s">
        <v>22</v>
      </c>
      <c r="F202" s="138" t="str">
        <f>'регистрация выд заявок'!L206</f>
        <v>предоставление микрозайма</v>
      </c>
      <c r="G202" s="257">
        <v>4.2500000000000003E-2</v>
      </c>
      <c r="H202" s="258">
        <f>'регистрация выд заявок'!J206</f>
        <v>5000000</v>
      </c>
      <c r="I202" s="138" t="s">
        <v>499</v>
      </c>
      <c r="J202" s="138" t="s">
        <v>83</v>
      </c>
      <c r="K202" s="138" t="s">
        <v>10</v>
      </c>
      <c r="L202" s="273"/>
    </row>
    <row r="203" spans="1:12" ht="17.25" customHeight="1" x14ac:dyDescent="0.2">
      <c r="A203" s="267">
        <f>'регистрация выд заявок'!D207</f>
        <v>45183</v>
      </c>
      <c r="B203" s="138" t="str">
        <f>'регистрация выд заявок'!H207</f>
        <v>ООО "Чистый дом Урал"</v>
      </c>
      <c r="C203" s="256">
        <f>'регистрация выд заявок'!I207</f>
        <v>7415079530</v>
      </c>
      <c r="D203" s="138" t="s">
        <v>89</v>
      </c>
      <c r="E203" s="138" t="s">
        <v>22</v>
      </c>
      <c r="F203" s="138" t="str">
        <f>'регистрация выд заявок'!L207</f>
        <v>предоставление микрозайма</v>
      </c>
      <c r="G203" s="257">
        <f>'регистрация выд заявок'!K207</f>
        <v>4.2500000000000003E-2</v>
      </c>
      <c r="H203" s="258">
        <f>'регистрация выд заявок'!J207</f>
        <v>1780000</v>
      </c>
      <c r="I203" s="138" t="s">
        <v>498</v>
      </c>
      <c r="J203" s="138" t="s">
        <v>85</v>
      </c>
      <c r="K203" s="138" t="s">
        <v>10</v>
      </c>
      <c r="L203" s="273"/>
    </row>
    <row r="204" spans="1:12" ht="17.25" customHeight="1" x14ac:dyDescent="0.2">
      <c r="A204" s="267">
        <f>'регистрация выд заявок'!D208</f>
        <v>45187</v>
      </c>
      <c r="B204" s="138" t="str">
        <f>'регистрация выд заявок'!H208</f>
        <v>ООО "Камелот"</v>
      </c>
      <c r="C204" s="256">
        <f>'регистрация выд заявок'!I208</f>
        <v>7456023864</v>
      </c>
      <c r="D204" s="138" t="s">
        <v>24</v>
      </c>
      <c r="E204" s="138" t="s">
        <v>22</v>
      </c>
      <c r="F204" s="138" t="str">
        <f>'регистрация выд заявок'!L208</f>
        <v>предоставление займа</v>
      </c>
      <c r="G204" s="257">
        <f>'регистрация выд заявок'!K208</f>
        <v>0.05</v>
      </c>
      <c r="H204" s="258">
        <f>'регистрация выд заявок'!J208</f>
        <v>10000000</v>
      </c>
      <c r="I204" s="138" t="s">
        <v>500</v>
      </c>
      <c r="J204" s="138" t="s">
        <v>84</v>
      </c>
      <c r="K204" s="138" t="s">
        <v>7</v>
      </c>
      <c r="L204" s="273"/>
    </row>
    <row r="205" spans="1:12" ht="17.25" customHeight="1" x14ac:dyDescent="0.2">
      <c r="A205" s="267">
        <f>'регистрация выд заявок'!D209</f>
        <v>45189</v>
      </c>
      <c r="B205" s="138" t="str">
        <f>'регистрация выд заявок'!H209</f>
        <v>ИП Плеханов Г.Ю.</v>
      </c>
      <c r="C205" s="256">
        <f>'регистрация выд заявок'!I209</f>
        <v>745112411813</v>
      </c>
      <c r="D205" s="138" t="s">
        <v>89</v>
      </c>
      <c r="E205" s="138" t="s">
        <v>22</v>
      </c>
      <c r="F205" s="138" t="str">
        <f>'регистрация выд заявок'!L209</f>
        <v>предоставление микрозайма</v>
      </c>
      <c r="G205" s="257">
        <f>'регистрация выд заявок'!K209</f>
        <v>4.2500000000000003E-2</v>
      </c>
      <c r="H205" s="258">
        <f>'регистрация выд заявок'!J209</f>
        <v>749000</v>
      </c>
      <c r="I205" s="138" t="s">
        <v>500</v>
      </c>
      <c r="J205" s="138" t="s">
        <v>83</v>
      </c>
      <c r="K205" s="138" t="s">
        <v>5</v>
      </c>
      <c r="L205" s="273"/>
    </row>
    <row r="206" spans="1:12" ht="17.25" customHeight="1" x14ac:dyDescent="0.2">
      <c r="A206" s="267">
        <f>'регистрация выд заявок'!D210</f>
        <v>45181</v>
      </c>
      <c r="B206" s="138" t="str">
        <f>'регистрация выд заявок'!H210</f>
        <v>ООО "Дэлфин"</v>
      </c>
      <c r="C206" s="256">
        <f>'регистрация выд заявок'!I210</f>
        <v>7459002654</v>
      </c>
      <c r="D206" s="138" t="s">
        <v>89</v>
      </c>
      <c r="E206" s="138" t="s">
        <v>22</v>
      </c>
      <c r="F206" s="138" t="str">
        <f>'регистрация выд заявок'!L210</f>
        <v>предоставление микрозайма</v>
      </c>
      <c r="G206" s="257">
        <f>'регистрация выд заявок'!K210</f>
        <v>4.2500000000000003E-2</v>
      </c>
      <c r="H206" s="258">
        <f>'регистрация выд заявок'!J210</f>
        <v>4600000</v>
      </c>
      <c r="I206" s="138" t="s">
        <v>500</v>
      </c>
      <c r="J206" s="261" t="s">
        <v>84</v>
      </c>
      <c r="K206" s="138" t="s">
        <v>38</v>
      </c>
      <c r="L206" s="273"/>
    </row>
    <row r="207" spans="1:12" ht="17.25" customHeight="1" x14ac:dyDescent="0.2">
      <c r="A207" s="267">
        <f>'регистрация выд заявок'!D211</f>
        <v>45183</v>
      </c>
      <c r="B207" s="138" t="str">
        <f>'регистрация выд заявок'!H211</f>
        <v>ООО ТК "НОЯБРЬ"</v>
      </c>
      <c r="C207" s="256">
        <f>'регистрация выд заявок'!I211</f>
        <v>7415088260</v>
      </c>
      <c r="D207" s="138" t="s">
        <v>89</v>
      </c>
      <c r="E207" s="138" t="s">
        <v>22</v>
      </c>
      <c r="F207" s="138" t="str">
        <f>'регистрация выд заявок'!L211</f>
        <v>предоставление микрозайма</v>
      </c>
      <c r="G207" s="257">
        <f>'регистрация выд заявок'!K211</f>
        <v>4.2500000000000003E-2</v>
      </c>
      <c r="H207" s="258">
        <f>'регистрация выд заявок'!J211</f>
        <v>1100000</v>
      </c>
      <c r="I207" s="138" t="s">
        <v>502</v>
      </c>
      <c r="J207" s="138" t="s">
        <v>83</v>
      </c>
      <c r="K207" s="138" t="s">
        <v>10</v>
      </c>
      <c r="L207" s="273"/>
    </row>
    <row r="208" spans="1:12" ht="17.25" customHeight="1" x14ac:dyDescent="0.2">
      <c r="A208" s="267">
        <f>'регистрация выд заявок'!D212</f>
        <v>45189</v>
      </c>
      <c r="B208" s="138" t="str">
        <f>'регистрация выд заявок'!H212</f>
        <v>ИП Торшина Наталья Владимировна</v>
      </c>
      <c r="C208" s="256">
        <f>'регистрация выд заявок'!I212</f>
        <v>742301176542</v>
      </c>
      <c r="D208" s="138" t="s">
        <v>89</v>
      </c>
      <c r="E208" s="138" t="s">
        <v>22</v>
      </c>
      <c r="F208" s="138" t="str">
        <f>'регистрация выд заявок'!L212</f>
        <v>предоставление микрозайма</v>
      </c>
      <c r="G208" s="257">
        <f>'регистрация выд заявок'!K212</f>
        <v>6.25E-2</v>
      </c>
      <c r="H208" s="258">
        <f>'регистрация выд заявок'!J212</f>
        <v>500000</v>
      </c>
      <c r="I208" s="138" t="s">
        <v>502</v>
      </c>
      <c r="J208" s="138" t="s">
        <v>83</v>
      </c>
      <c r="K208" s="138" t="s">
        <v>34</v>
      </c>
      <c r="L208" s="273"/>
    </row>
    <row r="209" spans="1:12" ht="17.25" customHeight="1" x14ac:dyDescent="0.2">
      <c r="A209" s="267">
        <f>'регистрация выд заявок'!D213</f>
        <v>45182</v>
      </c>
      <c r="B209" s="138" t="str">
        <f>'регистрация выд заявок'!H213</f>
        <v>ООО "Зевс-М"</v>
      </c>
      <c r="C209" s="256">
        <f>'регистрация выд заявок'!I213</f>
        <v>7445045545</v>
      </c>
      <c r="D209" s="138" t="s">
        <v>24</v>
      </c>
      <c r="E209" s="138" t="s">
        <v>22</v>
      </c>
      <c r="F209" s="138" t="str">
        <f>'регистрация выд заявок'!L213</f>
        <v>предоставление микрозайма</v>
      </c>
      <c r="G209" s="257">
        <f>'регистрация выд заявок'!K213</f>
        <v>4.2500000000000003E-2</v>
      </c>
      <c r="H209" s="258">
        <f>'регистрация выд заявок'!J213</f>
        <v>3900000</v>
      </c>
      <c r="I209" s="138" t="s">
        <v>502</v>
      </c>
      <c r="J209" s="138" t="s">
        <v>83</v>
      </c>
      <c r="K209" s="138" t="s">
        <v>7</v>
      </c>
      <c r="L209" s="273"/>
    </row>
    <row r="210" spans="1:12" ht="17.25" customHeight="1" x14ac:dyDescent="0.2">
      <c r="A210" s="267">
        <f>'регистрация выд заявок'!D214</f>
        <v>45188</v>
      </c>
      <c r="B210" s="138" t="str">
        <f>'регистрация выд заявок'!H214</f>
        <v>ИП Шмаков Олег Анатольевич</v>
      </c>
      <c r="C210" s="256">
        <f>'регистрация выд заявок'!I214</f>
        <v>410202153159</v>
      </c>
      <c r="D210" s="138" t="s">
        <v>89</v>
      </c>
      <c r="E210" s="138" t="s">
        <v>22</v>
      </c>
      <c r="F210" s="138" t="str">
        <f>'регистрация выд заявок'!L214</f>
        <v>предоставление микрозайма</v>
      </c>
      <c r="G210" s="257">
        <f>'регистрация выд заявок'!K214</f>
        <v>0.05</v>
      </c>
      <c r="H210" s="258">
        <f>'регистрация выд заявок'!J214</f>
        <v>400000</v>
      </c>
      <c r="I210" s="138" t="s">
        <v>506</v>
      </c>
      <c r="J210" s="138" t="s">
        <v>83</v>
      </c>
      <c r="K210" s="138" t="s">
        <v>10</v>
      </c>
      <c r="L210" s="273"/>
    </row>
    <row r="211" spans="1:12" ht="17.25" customHeight="1" x14ac:dyDescent="0.2">
      <c r="A211" s="267">
        <f>'регистрация выд заявок'!D215</f>
        <v>45190</v>
      </c>
      <c r="B211" s="138" t="str">
        <f>'регистрация выд заявок'!H215</f>
        <v>ООО "Сити Партнер"</v>
      </c>
      <c r="C211" s="256">
        <f>'регистрация выд заявок'!I215</f>
        <v>7452096445</v>
      </c>
      <c r="D211" s="264" t="s">
        <v>89</v>
      </c>
      <c r="E211" s="138" t="s">
        <v>22</v>
      </c>
      <c r="F211" s="138" t="str">
        <f>'регистрация выд заявок'!L215</f>
        <v>предоставление микрозайма</v>
      </c>
      <c r="G211" s="257">
        <f>'регистрация выд заявок'!K215</f>
        <v>6.5000000000000002E-2</v>
      </c>
      <c r="H211" s="258">
        <f>'регистрация выд заявок'!J215</f>
        <v>4000000</v>
      </c>
      <c r="I211" s="138" t="s">
        <v>508</v>
      </c>
      <c r="J211" s="263" t="s">
        <v>83</v>
      </c>
      <c r="K211" s="263" t="s">
        <v>5</v>
      </c>
      <c r="L211" s="273"/>
    </row>
    <row r="212" spans="1:12" ht="18" customHeight="1" x14ac:dyDescent="0.2">
      <c r="A212" s="267">
        <f>'регистрация выд заявок'!D216</f>
        <v>45194</v>
      </c>
      <c r="B212" s="138" t="str">
        <f>'регистрация выд заявок'!H216</f>
        <v>ИП Бобров Валерий Евгеньевич</v>
      </c>
      <c r="C212" s="256">
        <f>'регистрация выд заявок'!I216</f>
        <v>742405173169</v>
      </c>
      <c r="D212" s="264" t="s">
        <v>89</v>
      </c>
      <c r="E212" s="138" t="s">
        <v>22</v>
      </c>
      <c r="F212" s="138" t="str">
        <f>'регистрация выд заявок'!L216</f>
        <v>предоставление микрозайма</v>
      </c>
      <c r="G212" s="257">
        <f>'регистрация выд заявок'!K216</f>
        <v>4.2500000000000003E-2</v>
      </c>
      <c r="H212" s="258">
        <f>'регистрация выд заявок'!J216</f>
        <v>1100000</v>
      </c>
      <c r="I212" s="261" t="s">
        <v>508</v>
      </c>
      <c r="J212" s="138" t="s">
        <v>84</v>
      </c>
      <c r="K212" s="263" t="s">
        <v>42</v>
      </c>
      <c r="L212" s="273"/>
    </row>
    <row r="213" spans="1:12" ht="27.75" customHeight="1" x14ac:dyDescent="0.2">
      <c r="A213" s="267">
        <f>'регистрация выд заявок'!D217</f>
        <v>45188</v>
      </c>
      <c r="B213" s="138" t="str">
        <f>'регистрация выд заявок'!H217</f>
        <v>ЗАО "НПО Центр химических технологий"</v>
      </c>
      <c r="C213" s="256">
        <f>'регистрация выд заявок'!I217</f>
        <v>7445021008</v>
      </c>
      <c r="D213" s="264" t="s">
        <v>24</v>
      </c>
      <c r="E213" s="138" t="s">
        <v>22</v>
      </c>
      <c r="F213" s="138" t="str">
        <f>'регистрация выд заявок'!L217</f>
        <v>предоставление микрозайма</v>
      </c>
      <c r="G213" s="257">
        <f>'регистрация выд заявок'!K217</f>
        <v>4.2500000000000003E-2</v>
      </c>
      <c r="H213" s="258">
        <f>'регистрация выд заявок'!J217</f>
        <v>5000000</v>
      </c>
      <c r="I213" s="261" t="s">
        <v>512</v>
      </c>
      <c r="J213" s="263" t="s">
        <v>83</v>
      </c>
      <c r="K213" s="263" t="s">
        <v>7</v>
      </c>
      <c r="L213" s="273"/>
    </row>
    <row r="214" spans="1:12" s="134" customFormat="1" ht="17.25" customHeight="1" x14ac:dyDescent="0.2">
      <c r="A214" s="267">
        <f>'регистрация выд заявок'!D218</f>
        <v>45184</v>
      </c>
      <c r="B214" s="138" t="str">
        <f>'регистрация выд заявок'!H218</f>
        <v>ИП Буслаев Михаил Юрьевич</v>
      </c>
      <c r="C214" s="256" t="str">
        <f>'регистрация выд заявок'!I218</f>
        <v>741515372542</v>
      </c>
      <c r="D214" s="264" t="s">
        <v>89</v>
      </c>
      <c r="E214" s="138" t="s">
        <v>22</v>
      </c>
      <c r="F214" s="138" t="str">
        <f>'регистрация выд заявок'!L218</f>
        <v>предоставление микрозайма</v>
      </c>
      <c r="G214" s="257">
        <f>'регистрация выд заявок'!K218</f>
        <v>4.2500000000000003E-2</v>
      </c>
      <c r="H214" s="258">
        <f>'регистрация выд заявок'!J218</f>
        <v>1400000</v>
      </c>
      <c r="I214" s="261" t="s">
        <v>514</v>
      </c>
      <c r="J214" s="261" t="s">
        <v>84</v>
      </c>
      <c r="K214" s="263" t="s">
        <v>10</v>
      </c>
      <c r="L214" s="273"/>
    </row>
    <row r="215" spans="1:12" ht="17.25" customHeight="1" x14ac:dyDescent="0.2">
      <c r="A215" s="267">
        <f>'регистрация выд заявок'!D219</f>
        <v>45195</v>
      </c>
      <c r="B215" s="138" t="str">
        <f>'регистрация выд заявок'!H219</f>
        <v>ООО "Южный рынок-2"</v>
      </c>
      <c r="C215" s="256">
        <f>'регистрация выд заявок'!I219</f>
        <v>7445021456</v>
      </c>
      <c r="D215" s="264" t="s">
        <v>89</v>
      </c>
      <c r="E215" s="138" t="s">
        <v>22</v>
      </c>
      <c r="F215" s="138" t="str">
        <f>'регистрация выд заявок'!L219</f>
        <v>предоставление микрозайма</v>
      </c>
      <c r="G215" s="257">
        <f>'регистрация выд заявок'!K219</f>
        <v>3.2500000000000001E-2</v>
      </c>
      <c r="H215" s="258">
        <f>'регистрация выд заявок'!J219</f>
        <v>5000000</v>
      </c>
      <c r="I215" s="261" t="s">
        <v>513</v>
      </c>
      <c r="J215" s="261" t="s">
        <v>83</v>
      </c>
      <c r="K215" s="263" t="s">
        <v>7</v>
      </c>
      <c r="L215" s="273"/>
    </row>
    <row r="216" spans="1:12" ht="17.25" customHeight="1" x14ac:dyDescent="0.2">
      <c r="A216" s="267">
        <f>'регистрация выд заявок'!D220</f>
        <v>45194</v>
      </c>
      <c r="B216" s="138" t="str">
        <f>'регистрация выд заявок'!H220</f>
        <v>ООО "Уралэнергомаш"</v>
      </c>
      <c r="C216" s="256">
        <f>'регистрация выд заявок'!I220</f>
        <v>7404064771</v>
      </c>
      <c r="D216" s="264" t="s">
        <v>89</v>
      </c>
      <c r="E216" s="138" t="s">
        <v>22</v>
      </c>
      <c r="F216" s="138" t="str">
        <f>'регистрация выд заявок'!L220</f>
        <v>предоставление микрозайма</v>
      </c>
      <c r="G216" s="257">
        <f>'регистрация выд заявок'!K220</f>
        <v>3.2500000000000001E-2</v>
      </c>
      <c r="H216" s="258">
        <f>'регистрация выд заявок'!J220</f>
        <v>5000000</v>
      </c>
      <c r="I216" s="261" t="s">
        <v>515</v>
      </c>
      <c r="J216" s="263" t="s">
        <v>83</v>
      </c>
      <c r="K216" s="263" t="s">
        <v>12</v>
      </c>
      <c r="L216" s="273"/>
    </row>
    <row r="217" spans="1:12" x14ac:dyDescent="0.2">
      <c r="A217" s="295">
        <v>45196</v>
      </c>
      <c r="B217" s="261" t="s">
        <v>520</v>
      </c>
      <c r="C217" s="261">
        <v>7415079152</v>
      </c>
      <c r="D217" s="264" t="s">
        <v>89</v>
      </c>
      <c r="E217" s="138" t="s">
        <v>22</v>
      </c>
      <c r="F217" s="287" t="s">
        <v>35</v>
      </c>
      <c r="G217" s="275">
        <v>0.05</v>
      </c>
      <c r="H217" s="310">
        <v>20000000</v>
      </c>
      <c r="I217" s="261" t="s">
        <v>687</v>
      </c>
      <c r="J217" s="263" t="s">
        <v>83</v>
      </c>
      <c r="K217" s="263" t="s">
        <v>10</v>
      </c>
      <c r="L217" s="273"/>
    </row>
    <row r="218" spans="1:12" x14ac:dyDescent="0.2">
      <c r="A218" s="295">
        <v>45194</v>
      </c>
      <c r="B218" s="261" t="s">
        <v>519</v>
      </c>
      <c r="C218" s="279">
        <v>7452118145</v>
      </c>
      <c r="D218" s="264" t="s">
        <v>89</v>
      </c>
      <c r="E218" s="138" t="s">
        <v>22</v>
      </c>
      <c r="F218" s="287" t="s">
        <v>23</v>
      </c>
      <c r="G218" s="275">
        <v>7.4999999999999997E-2</v>
      </c>
      <c r="H218" s="310">
        <v>2000000</v>
      </c>
      <c r="I218" s="261" t="s">
        <v>687</v>
      </c>
      <c r="J218" s="263" t="s">
        <v>83</v>
      </c>
      <c r="K218" s="263" t="s">
        <v>5</v>
      </c>
      <c r="L218" s="273"/>
    </row>
    <row r="219" spans="1:12" x14ac:dyDescent="0.2">
      <c r="A219" s="295">
        <v>45197</v>
      </c>
      <c r="B219" s="261" t="s">
        <v>478</v>
      </c>
      <c r="C219" s="271" t="s">
        <v>521</v>
      </c>
      <c r="D219" s="263" t="s">
        <v>89</v>
      </c>
      <c r="E219" s="138" t="s">
        <v>22</v>
      </c>
      <c r="F219" s="287" t="s">
        <v>23</v>
      </c>
      <c r="G219" s="275">
        <v>6.5000000000000002E-2</v>
      </c>
      <c r="H219" s="310">
        <v>1000000</v>
      </c>
      <c r="I219" s="261" t="s">
        <v>688</v>
      </c>
      <c r="J219" s="261" t="s">
        <v>475</v>
      </c>
      <c r="K219" s="263" t="s">
        <v>5</v>
      </c>
      <c r="L219" s="273"/>
    </row>
    <row r="220" spans="1:12" x14ac:dyDescent="0.2">
      <c r="A220" s="295">
        <v>45202</v>
      </c>
      <c r="B220" s="261" t="s">
        <v>522</v>
      </c>
      <c r="C220" s="263">
        <v>7451292119</v>
      </c>
      <c r="D220" s="263" t="s">
        <v>89</v>
      </c>
      <c r="E220" s="138" t="s">
        <v>22</v>
      </c>
      <c r="F220" s="287" t="s">
        <v>23</v>
      </c>
      <c r="G220" s="275">
        <v>7.4999999999999997E-2</v>
      </c>
      <c r="H220" s="310">
        <v>5000000</v>
      </c>
      <c r="I220" s="261" t="s">
        <v>689</v>
      </c>
      <c r="J220" s="261" t="s">
        <v>83</v>
      </c>
      <c r="K220" s="263" t="s">
        <v>5</v>
      </c>
      <c r="L220" s="273"/>
    </row>
    <row r="221" spans="1:12" x14ac:dyDescent="0.2">
      <c r="A221" s="295">
        <v>45203</v>
      </c>
      <c r="B221" s="261" t="s">
        <v>524</v>
      </c>
      <c r="C221" s="263">
        <v>7447284838</v>
      </c>
      <c r="D221" s="263" t="s">
        <v>89</v>
      </c>
      <c r="E221" s="138" t="s">
        <v>22</v>
      </c>
      <c r="F221" s="287" t="s">
        <v>23</v>
      </c>
      <c r="G221" s="275">
        <v>7.4999999999999997E-2</v>
      </c>
      <c r="H221" s="310">
        <v>2400000</v>
      </c>
      <c r="I221" s="261" t="s">
        <v>690</v>
      </c>
      <c r="J221" s="261" t="s">
        <v>83</v>
      </c>
      <c r="K221" s="263" t="s">
        <v>5</v>
      </c>
      <c r="L221" s="273"/>
    </row>
    <row r="222" spans="1:12" x14ac:dyDescent="0.2">
      <c r="A222" s="295">
        <v>45203</v>
      </c>
      <c r="B222" s="261" t="s">
        <v>517</v>
      </c>
      <c r="C222" s="271" t="s">
        <v>525</v>
      </c>
      <c r="D222" s="263" t="s">
        <v>89</v>
      </c>
      <c r="E222" s="138" t="s">
        <v>22</v>
      </c>
      <c r="F222" s="287" t="s">
        <v>23</v>
      </c>
      <c r="G222" s="275">
        <v>7.4999999999999997E-2</v>
      </c>
      <c r="H222" s="310">
        <v>2600000</v>
      </c>
      <c r="I222" s="261" t="s">
        <v>690</v>
      </c>
      <c r="J222" s="263" t="s">
        <v>83</v>
      </c>
      <c r="K222" s="263" t="s">
        <v>5</v>
      </c>
      <c r="L222" s="273"/>
    </row>
    <row r="223" spans="1:12" x14ac:dyDescent="0.2">
      <c r="A223" s="295">
        <v>45202</v>
      </c>
      <c r="B223" s="261" t="s">
        <v>436</v>
      </c>
      <c r="C223" s="271">
        <v>7455026894</v>
      </c>
      <c r="D223" s="263" t="s">
        <v>89</v>
      </c>
      <c r="E223" s="138" t="s">
        <v>22</v>
      </c>
      <c r="F223" s="287" t="s">
        <v>23</v>
      </c>
      <c r="G223" s="275">
        <v>4.2500000000000003E-2</v>
      </c>
      <c r="H223" s="310">
        <v>5000000</v>
      </c>
      <c r="I223" s="261" t="s">
        <v>690</v>
      </c>
      <c r="J223" s="263" t="s">
        <v>83</v>
      </c>
      <c r="K223" s="263" t="s">
        <v>7</v>
      </c>
      <c r="L223" s="273"/>
    </row>
    <row r="224" spans="1:12" x14ac:dyDescent="0.2">
      <c r="A224" s="295">
        <v>45204</v>
      </c>
      <c r="B224" s="261" t="s">
        <v>518</v>
      </c>
      <c r="C224" s="271" t="s">
        <v>528</v>
      </c>
      <c r="D224" s="263" t="s">
        <v>89</v>
      </c>
      <c r="E224" s="138" t="s">
        <v>22</v>
      </c>
      <c r="F224" s="287" t="s">
        <v>23</v>
      </c>
      <c r="G224" s="275">
        <v>6.5000000000000002E-2</v>
      </c>
      <c r="H224" s="310">
        <v>3000000</v>
      </c>
      <c r="I224" s="261" t="s">
        <v>691</v>
      </c>
      <c r="J224" s="261" t="s">
        <v>83</v>
      </c>
      <c r="K224" s="263" t="s">
        <v>44</v>
      </c>
      <c r="L224" s="273"/>
    </row>
    <row r="225" spans="1:12" x14ac:dyDescent="0.2">
      <c r="A225" s="295">
        <v>45195</v>
      </c>
      <c r="B225" s="261" t="s">
        <v>455</v>
      </c>
      <c r="C225" s="263">
        <v>7415038685</v>
      </c>
      <c r="D225" s="263" t="s">
        <v>24</v>
      </c>
      <c r="E225" s="138" t="s">
        <v>22</v>
      </c>
      <c r="F225" s="287" t="s">
        <v>35</v>
      </c>
      <c r="G225" s="275">
        <v>0.05</v>
      </c>
      <c r="H225" s="310">
        <v>15000000</v>
      </c>
      <c r="I225" s="261" t="s">
        <v>692</v>
      </c>
      <c r="J225" s="261" t="s">
        <v>83</v>
      </c>
      <c r="K225" s="263" t="s">
        <v>7</v>
      </c>
      <c r="L225" s="273"/>
    </row>
    <row r="226" spans="1:12" x14ac:dyDescent="0.2">
      <c r="A226" s="295">
        <v>45208</v>
      </c>
      <c r="B226" s="261" t="s">
        <v>526</v>
      </c>
      <c r="C226" s="280">
        <v>741502157121</v>
      </c>
      <c r="D226" s="263" t="s">
        <v>89</v>
      </c>
      <c r="E226" s="138" t="s">
        <v>22</v>
      </c>
      <c r="F226" s="287" t="s">
        <v>23</v>
      </c>
      <c r="G226" s="275">
        <v>3.2500000000000001E-2</v>
      </c>
      <c r="H226" s="310">
        <v>1500000</v>
      </c>
      <c r="I226" s="261" t="s">
        <v>693</v>
      </c>
      <c r="J226" s="263" t="s">
        <v>83</v>
      </c>
      <c r="K226" s="263" t="s">
        <v>10</v>
      </c>
      <c r="L226" s="273"/>
    </row>
    <row r="227" spans="1:12" x14ac:dyDescent="0.2">
      <c r="A227" s="295">
        <v>45202</v>
      </c>
      <c r="B227" s="261" t="s">
        <v>487</v>
      </c>
      <c r="C227" s="263">
        <v>7451463100</v>
      </c>
      <c r="D227" s="263" t="s">
        <v>89</v>
      </c>
      <c r="E227" s="138" t="s">
        <v>22</v>
      </c>
      <c r="F227" s="287" t="s">
        <v>23</v>
      </c>
      <c r="G227" s="275">
        <v>4.2500000000000003E-2</v>
      </c>
      <c r="H227" s="310">
        <v>1700000</v>
      </c>
      <c r="I227" s="261" t="s">
        <v>694</v>
      </c>
      <c r="J227" s="261" t="s">
        <v>83</v>
      </c>
      <c r="K227" s="263" t="s">
        <v>5</v>
      </c>
      <c r="L227" s="273"/>
    </row>
    <row r="228" spans="1:12" x14ac:dyDescent="0.2">
      <c r="A228" s="295">
        <v>45184</v>
      </c>
      <c r="B228" s="261" t="s">
        <v>296</v>
      </c>
      <c r="C228" s="263">
        <v>7452160620</v>
      </c>
      <c r="D228" s="263" t="s">
        <v>89</v>
      </c>
      <c r="E228" s="138" t="s">
        <v>22</v>
      </c>
      <c r="F228" s="287" t="s">
        <v>23</v>
      </c>
      <c r="G228" s="275">
        <v>4.2500000000000003E-2</v>
      </c>
      <c r="H228" s="310">
        <v>900000</v>
      </c>
      <c r="I228" s="263" t="s">
        <v>695</v>
      </c>
      <c r="J228" s="276" t="s">
        <v>83</v>
      </c>
      <c r="K228" s="263" t="s">
        <v>5</v>
      </c>
      <c r="L228" s="273"/>
    </row>
    <row r="229" spans="1:12" x14ac:dyDescent="0.2">
      <c r="A229" s="295">
        <v>45210</v>
      </c>
      <c r="B229" s="261" t="s">
        <v>523</v>
      </c>
      <c r="C229" s="271" t="s">
        <v>527</v>
      </c>
      <c r="D229" s="263" t="s">
        <v>89</v>
      </c>
      <c r="E229" s="138" t="s">
        <v>22</v>
      </c>
      <c r="F229" s="287" t="s">
        <v>23</v>
      </c>
      <c r="G229" s="275">
        <v>0.05</v>
      </c>
      <c r="H229" s="310">
        <v>100000</v>
      </c>
      <c r="I229" s="263" t="s">
        <v>696</v>
      </c>
      <c r="J229" s="261" t="s">
        <v>475</v>
      </c>
      <c r="K229" s="263" t="s">
        <v>5</v>
      </c>
      <c r="L229" s="273"/>
    </row>
    <row r="230" spans="1:12" x14ac:dyDescent="0.2">
      <c r="A230" s="295">
        <v>45195</v>
      </c>
      <c r="B230" s="261" t="s">
        <v>530</v>
      </c>
      <c r="C230" s="271" t="s">
        <v>531</v>
      </c>
      <c r="D230" s="263" t="s">
        <v>89</v>
      </c>
      <c r="E230" s="138" t="s">
        <v>22</v>
      </c>
      <c r="F230" s="287" t="s">
        <v>23</v>
      </c>
      <c r="G230" s="275">
        <v>4.2500000000000003E-2</v>
      </c>
      <c r="H230" s="310">
        <v>1950000</v>
      </c>
      <c r="I230" s="263" t="s">
        <v>697</v>
      </c>
      <c r="J230" s="263" t="s">
        <v>84</v>
      </c>
      <c r="K230" s="263" t="s">
        <v>10</v>
      </c>
      <c r="L230" s="273"/>
    </row>
    <row r="231" spans="1:12" x14ac:dyDescent="0.2">
      <c r="A231" s="295">
        <v>45195</v>
      </c>
      <c r="B231" s="261" t="s">
        <v>530</v>
      </c>
      <c r="C231" s="271" t="s">
        <v>531</v>
      </c>
      <c r="D231" s="263" t="s">
        <v>89</v>
      </c>
      <c r="E231" s="138" t="s">
        <v>22</v>
      </c>
      <c r="F231" s="287" t="s">
        <v>23</v>
      </c>
      <c r="G231" s="275">
        <v>4.2500000000000003E-2</v>
      </c>
      <c r="H231" s="310">
        <v>2050000</v>
      </c>
      <c r="I231" s="263" t="s">
        <v>697</v>
      </c>
      <c r="J231" s="263" t="s">
        <v>83</v>
      </c>
      <c r="K231" s="263" t="s">
        <v>10</v>
      </c>
      <c r="L231" s="273"/>
    </row>
    <row r="232" spans="1:12" x14ac:dyDescent="0.2">
      <c r="A232" s="295">
        <v>45205</v>
      </c>
      <c r="B232" s="261" t="s">
        <v>488</v>
      </c>
      <c r="C232" s="271" t="s">
        <v>529</v>
      </c>
      <c r="D232" s="263" t="s">
        <v>89</v>
      </c>
      <c r="E232" s="138" t="s">
        <v>22</v>
      </c>
      <c r="F232" s="287" t="s">
        <v>23</v>
      </c>
      <c r="G232" s="275">
        <v>4.2500000000000003E-2</v>
      </c>
      <c r="H232" s="310">
        <v>150000</v>
      </c>
      <c r="I232" s="263" t="s">
        <v>698</v>
      </c>
      <c r="J232" s="261" t="s">
        <v>83</v>
      </c>
      <c r="K232" s="263" t="s">
        <v>9</v>
      </c>
      <c r="L232" s="273"/>
    </row>
    <row r="233" spans="1:12" x14ac:dyDescent="0.2">
      <c r="A233" s="295">
        <v>45205</v>
      </c>
      <c r="B233" s="261" t="s">
        <v>460</v>
      </c>
      <c r="C233" s="271" t="s">
        <v>532</v>
      </c>
      <c r="D233" s="263" t="s">
        <v>89</v>
      </c>
      <c r="E233" s="138" t="s">
        <v>22</v>
      </c>
      <c r="F233" s="287" t="s">
        <v>23</v>
      </c>
      <c r="G233" s="275">
        <v>4.2500000000000003E-2</v>
      </c>
      <c r="H233" s="310">
        <v>1200000</v>
      </c>
      <c r="I233" s="263" t="s">
        <v>699</v>
      </c>
      <c r="J233" s="263" t="s">
        <v>83</v>
      </c>
      <c r="K233" s="263" t="s">
        <v>7</v>
      </c>
      <c r="L233" s="273"/>
    </row>
    <row r="234" spans="1:12" x14ac:dyDescent="0.2">
      <c r="A234" s="295">
        <v>45212</v>
      </c>
      <c r="B234" s="261" t="s">
        <v>534</v>
      </c>
      <c r="C234" s="271" t="s">
        <v>611</v>
      </c>
      <c r="D234" s="263" t="s">
        <v>24</v>
      </c>
      <c r="E234" s="138" t="s">
        <v>22</v>
      </c>
      <c r="F234" s="287" t="s">
        <v>23</v>
      </c>
      <c r="G234" s="275">
        <v>6.5000000000000002E-2</v>
      </c>
      <c r="H234" s="310">
        <v>5000000</v>
      </c>
      <c r="I234" s="263" t="s">
        <v>700</v>
      </c>
      <c r="J234" s="263" t="s">
        <v>83</v>
      </c>
      <c r="K234" s="263" t="s">
        <v>5</v>
      </c>
      <c r="L234" s="273"/>
    </row>
    <row r="235" spans="1:12" x14ac:dyDescent="0.2">
      <c r="A235" s="295">
        <v>45212</v>
      </c>
      <c r="B235" s="261" t="s">
        <v>535</v>
      </c>
      <c r="C235" s="271" t="s">
        <v>612</v>
      </c>
      <c r="D235" s="263" t="s">
        <v>89</v>
      </c>
      <c r="E235" s="138" t="s">
        <v>22</v>
      </c>
      <c r="F235" s="287" t="s">
        <v>23</v>
      </c>
      <c r="G235" s="275">
        <v>7.4999999999999997E-2</v>
      </c>
      <c r="H235" s="310">
        <v>5000000</v>
      </c>
      <c r="I235" s="263" t="s">
        <v>700</v>
      </c>
      <c r="J235" s="263" t="s">
        <v>83</v>
      </c>
      <c r="K235" s="263" t="s">
        <v>5</v>
      </c>
      <c r="L235" s="273"/>
    </row>
    <row r="236" spans="1:12" x14ac:dyDescent="0.2">
      <c r="A236" s="295">
        <v>45202</v>
      </c>
      <c r="B236" s="261" t="s">
        <v>536</v>
      </c>
      <c r="C236" s="271" t="s">
        <v>613</v>
      </c>
      <c r="D236" s="263" t="s">
        <v>167</v>
      </c>
      <c r="E236" s="138" t="s">
        <v>22</v>
      </c>
      <c r="F236" s="287" t="s">
        <v>23</v>
      </c>
      <c r="G236" s="275">
        <v>0.05</v>
      </c>
      <c r="H236" s="310">
        <v>500000</v>
      </c>
      <c r="I236" s="263" t="s">
        <v>701</v>
      </c>
      <c r="J236" s="263" t="s">
        <v>83</v>
      </c>
      <c r="K236" s="263" t="s">
        <v>5</v>
      </c>
      <c r="L236" s="273"/>
    </row>
    <row r="237" spans="1:12" x14ac:dyDescent="0.2">
      <c r="A237" s="295">
        <v>45218</v>
      </c>
      <c r="B237" s="261" t="s">
        <v>537</v>
      </c>
      <c r="C237" s="271" t="s">
        <v>614</v>
      </c>
      <c r="D237" s="263" t="s">
        <v>89</v>
      </c>
      <c r="E237" s="138" t="s">
        <v>22</v>
      </c>
      <c r="F237" s="287" t="s">
        <v>23</v>
      </c>
      <c r="G237" s="275">
        <v>4.2500000000000003E-2</v>
      </c>
      <c r="H237" s="310">
        <v>5000000</v>
      </c>
      <c r="I237" s="261" t="s">
        <v>702</v>
      </c>
      <c r="J237" s="263" t="s">
        <v>83</v>
      </c>
      <c r="K237" s="263" t="s">
        <v>7</v>
      </c>
      <c r="L237" s="273"/>
    </row>
    <row r="238" spans="1:12" x14ac:dyDescent="0.2">
      <c r="A238" s="295">
        <v>45212</v>
      </c>
      <c r="B238" s="261" t="s">
        <v>538</v>
      </c>
      <c r="C238" s="271" t="s">
        <v>615</v>
      </c>
      <c r="D238" s="263" t="s">
        <v>167</v>
      </c>
      <c r="E238" s="138" t="s">
        <v>22</v>
      </c>
      <c r="F238" s="287" t="s">
        <v>23</v>
      </c>
      <c r="G238" s="275">
        <v>0.05</v>
      </c>
      <c r="H238" s="310">
        <v>470000</v>
      </c>
      <c r="I238" s="261" t="s">
        <v>703</v>
      </c>
      <c r="J238" s="261" t="s">
        <v>84</v>
      </c>
      <c r="K238" s="263" t="s">
        <v>5</v>
      </c>
      <c r="L238" s="273"/>
    </row>
    <row r="239" spans="1:12" x14ac:dyDescent="0.2">
      <c r="A239" s="295">
        <v>45218</v>
      </c>
      <c r="B239" s="261" t="s">
        <v>539</v>
      </c>
      <c r="C239" s="271" t="s">
        <v>616</v>
      </c>
      <c r="D239" s="263" t="s">
        <v>89</v>
      </c>
      <c r="E239" s="138" t="s">
        <v>22</v>
      </c>
      <c r="F239" s="287" t="s">
        <v>23</v>
      </c>
      <c r="G239" s="275">
        <v>6.5000000000000002E-2</v>
      </c>
      <c r="H239" s="310">
        <v>5000000</v>
      </c>
      <c r="I239" s="261" t="s">
        <v>704</v>
      </c>
      <c r="J239" s="261" t="s">
        <v>83</v>
      </c>
      <c r="K239" s="263" t="s">
        <v>5</v>
      </c>
      <c r="L239" s="273"/>
    </row>
    <row r="240" spans="1:12" x14ac:dyDescent="0.2">
      <c r="A240" s="295">
        <v>45218</v>
      </c>
      <c r="B240" s="261" t="s">
        <v>540</v>
      </c>
      <c r="C240" s="271" t="s">
        <v>617</v>
      </c>
      <c r="D240" s="263" t="s">
        <v>89</v>
      </c>
      <c r="E240" s="138" t="s">
        <v>22</v>
      </c>
      <c r="F240" s="287" t="s">
        <v>23</v>
      </c>
      <c r="G240" s="275">
        <v>6.25E-2</v>
      </c>
      <c r="H240" s="310">
        <v>370000</v>
      </c>
      <c r="I240" s="263" t="s">
        <v>705</v>
      </c>
      <c r="J240" s="261" t="s">
        <v>84</v>
      </c>
      <c r="K240" s="263" t="s">
        <v>10</v>
      </c>
      <c r="L240" s="273"/>
    </row>
    <row r="241" spans="1:12" x14ac:dyDescent="0.2">
      <c r="A241" s="295">
        <v>45219</v>
      </c>
      <c r="B241" s="261" t="s">
        <v>541</v>
      </c>
      <c r="C241" s="271" t="s">
        <v>618</v>
      </c>
      <c r="D241" s="263" t="s">
        <v>89</v>
      </c>
      <c r="E241" s="138" t="s">
        <v>22</v>
      </c>
      <c r="F241" s="287" t="s">
        <v>23</v>
      </c>
      <c r="G241" s="275">
        <v>3.2500000000000001E-2</v>
      </c>
      <c r="H241" s="310">
        <v>5000000</v>
      </c>
      <c r="I241" s="263" t="s">
        <v>706</v>
      </c>
      <c r="J241" s="261" t="s">
        <v>83</v>
      </c>
      <c r="K241" s="263" t="s">
        <v>7</v>
      </c>
      <c r="L241" s="273"/>
    </row>
    <row r="242" spans="1:12" x14ac:dyDescent="0.2">
      <c r="A242" s="295">
        <v>45223</v>
      </c>
      <c r="B242" s="138" t="s">
        <v>388</v>
      </c>
      <c r="C242" s="271" t="s">
        <v>619</v>
      </c>
      <c r="D242" s="263" t="s">
        <v>89</v>
      </c>
      <c r="E242" s="138" t="s">
        <v>22</v>
      </c>
      <c r="F242" s="287" t="s">
        <v>23</v>
      </c>
      <c r="G242" s="275">
        <v>4.2500000000000003E-2</v>
      </c>
      <c r="H242" s="310">
        <v>600000</v>
      </c>
      <c r="I242" s="263" t="s">
        <v>707</v>
      </c>
      <c r="J242" s="263" t="s">
        <v>84</v>
      </c>
      <c r="K242" s="263" t="s">
        <v>34</v>
      </c>
      <c r="L242" s="273"/>
    </row>
    <row r="243" spans="1:12" x14ac:dyDescent="0.2">
      <c r="A243" s="295">
        <v>45218</v>
      </c>
      <c r="B243" s="261" t="s">
        <v>542</v>
      </c>
      <c r="C243" s="271" t="s">
        <v>620</v>
      </c>
      <c r="D243" s="263" t="s">
        <v>167</v>
      </c>
      <c r="E243" s="138" t="s">
        <v>22</v>
      </c>
      <c r="F243" s="287" t="s">
        <v>23</v>
      </c>
      <c r="G243" s="275">
        <v>0.05</v>
      </c>
      <c r="H243" s="310">
        <v>300000</v>
      </c>
      <c r="I243" s="263" t="s">
        <v>708</v>
      </c>
      <c r="J243" s="263" t="s">
        <v>475</v>
      </c>
      <c r="K243" s="263" t="s">
        <v>7</v>
      </c>
      <c r="L243" s="273"/>
    </row>
    <row r="244" spans="1:12" x14ac:dyDescent="0.2">
      <c r="A244" s="295">
        <v>45204</v>
      </c>
      <c r="B244" s="261" t="s">
        <v>543</v>
      </c>
      <c r="C244" s="271" t="s">
        <v>621</v>
      </c>
      <c r="D244" s="263" t="s">
        <v>89</v>
      </c>
      <c r="E244" s="138" t="s">
        <v>22</v>
      </c>
      <c r="F244" s="287" t="s">
        <v>23</v>
      </c>
      <c r="G244" s="275">
        <v>4.2500000000000003E-2</v>
      </c>
      <c r="H244" s="310">
        <v>600000</v>
      </c>
      <c r="I244" s="261" t="s">
        <v>709</v>
      </c>
      <c r="J244" s="263" t="s">
        <v>83</v>
      </c>
      <c r="K244" s="263" t="s">
        <v>10</v>
      </c>
      <c r="L244" s="273"/>
    </row>
    <row r="245" spans="1:12" x14ac:dyDescent="0.2">
      <c r="A245" s="295">
        <v>45224</v>
      </c>
      <c r="B245" s="261" t="s">
        <v>544</v>
      </c>
      <c r="C245" s="271" t="s">
        <v>622</v>
      </c>
      <c r="D245" s="263" t="s">
        <v>89</v>
      </c>
      <c r="E245" s="138" t="s">
        <v>22</v>
      </c>
      <c r="F245" s="287" t="s">
        <v>23</v>
      </c>
      <c r="G245" s="277">
        <v>7.4999999999999997E-2</v>
      </c>
      <c r="H245" s="310">
        <v>5000000</v>
      </c>
      <c r="I245" s="261" t="s">
        <v>710</v>
      </c>
      <c r="J245" s="263" t="s">
        <v>84</v>
      </c>
      <c r="K245" s="263" t="s">
        <v>757</v>
      </c>
      <c r="L245" s="273"/>
    </row>
    <row r="246" spans="1:12" x14ac:dyDescent="0.2">
      <c r="A246" s="295">
        <v>45224</v>
      </c>
      <c r="B246" s="261" t="s">
        <v>545</v>
      </c>
      <c r="C246" s="271" t="s">
        <v>623</v>
      </c>
      <c r="D246" s="263" t="s">
        <v>89</v>
      </c>
      <c r="E246" s="138" t="s">
        <v>22</v>
      </c>
      <c r="F246" s="287" t="s">
        <v>23</v>
      </c>
      <c r="G246" s="275">
        <v>4.2500000000000003E-2</v>
      </c>
      <c r="H246" s="310">
        <v>500000</v>
      </c>
      <c r="I246" s="261" t="s">
        <v>710</v>
      </c>
      <c r="J246" s="263" t="s">
        <v>83</v>
      </c>
      <c r="K246" s="263" t="s">
        <v>757</v>
      </c>
      <c r="L246" s="273"/>
    </row>
    <row r="247" spans="1:12" x14ac:dyDescent="0.2">
      <c r="A247" s="296">
        <v>45222</v>
      </c>
      <c r="B247" s="261" t="s">
        <v>546</v>
      </c>
      <c r="C247" s="271" t="s">
        <v>624</v>
      </c>
      <c r="D247" s="263" t="s">
        <v>167</v>
      </c>
      <c r="E247" s="138" t="s">
        <v>22</v>
      </c>
      <c r="F247" s="287" t="s">
        <v>23</v>
      </c>
      <c r="G247" s="275">
        <v>0.1</v>
      </c>
      <c r="H247" s="310">
        <v>269000</v>
      </c>
      <c r="I247" s="276" t="s">
        <v>711</v>
      </c>
      <c r="J247" s="261" t="s">
        <v>475</v>
      </c>
      <c r="K247" s="263" t="s">
        <v>12</v>
      </c>
      <c r="L247" s="273"/>
    </row>
    <row r="248" spans="1:12" x14ac:dyDescent="0.2">
      <c r="A248" s="296">
        <v>45219</v>
      </c>
      <c r="B248" s="263" t="s">
        <v>547</v>
      </c>
      <c r="C248" s="271" t="s">
        <v>625</v>
      </c>
      <c r="D248" s="263" t="s">
        <v>89</v>
      </c>
      <c r="E248" s="138" t="s">
        <v>22</v>
      </c>
      <c r="F248" s="287" t="s">
        <v>23</v>
      </c>
      <c r="G248" s="275">
        <v>3.2500000000000001E-2</v>
      </c>
      <c r="H248" s="310">
        <v>5000000</v>
      </c>
      <c r="I248" s="261" t="s">
        <v>712</v>
      </c>
      <c r="J248" s="261" t="s">
        <v>83</v>
      </c>
      <c r="K248" s="263" t="s">
        <v>7</v>
      </c>
      <c r="L248" s="273"/>
    </row>
    <row r="249" spans="1:12" x14ac:dyDescent="0.2">
      <c r="A249" s="296">
        <v>45226</v>
      </c>
      <c r="B249" s="263" t="s">
        <v>548</v>
      </c>
      <c r="C249" s="271" t="s">
        <v>626</v>
      </c>
      <c r="D249" s="263" t="s">
        <v>89</v>
      </c>
      <c r="E249" s="138" t="s">
        <v>22</v>
      </c>
      <c r="F249" s="287" t="s">
        <v>23</v>
      </c>
      <c r="G249" s="275">
        <v>6.5000000000000002E-2</v>
      </c>
      <c r="H249" s="310">
        <v>5000000</v>
      </c>
      <c r="I249" s="261" t="s">
        <v>713</v>
      </c>
      <c r="J249" s="261" t="s">
        <v>83</v>
      </c>
      <c r="K249" s="263" t="s">
        <v>5</v>
      </c>
      <c r="L249" s="273"/>
    </row>
    <row r="250" spans="1:12" x14ac:dyDescent="0.2">
      <c r="A250" s="296">
        <v>45225</v>
      </c>
      <c r="B250" s="263" t="s">
        <v>549</v>
      </c>
      <c r="C250" s="271" t="s">
        <v>627</v>
      </c>
      <c r="D250" s="263" t="s">
        <v>89</v>
      </c>
      <c r="E250" s="138" t="s">
        <v>22</v>
      </c>
      <c r="F250" s="287" t="s">
        <v>23</v>
      </c>
      <c r="G250" s="275">
        <v>4.2500000000000003E-2</v>
      </c>
      <c r="H250" s="310">
        <v>300000</v>
      </c>
      <c r="I250" s="261" t="s">
        <v>714</v>
      </c>
      <c r="J250" s="263" t="s">
        <v>83</v>
      </c>
      <c r="K250" s="263" t="s">
        <v>5</v>
      </c>
      <c r="L250" s="273"/>
    </row>
    <row r="251" spans="1:12" x14ac:dyDescent="0.2">
      <c r="A251" s="296">
        <v>45229</v>
      </c>
      <c r="B251" s="263" t="s">
        <v>550</v>
      </c>
      <c r="C251" s="271" t="s">
        <v>628</v>
      </c>
      <c r="D251" s="263" t="s">
        <v>24</v>
      </c>
      <c r="E251" s="138" t="s">
        <v>22</v>
      </c>
      <c r="F251" s="287" t="s">
        <v>23</v>
      </c>
      <c r="G251" s="275">
        <v>6.5000000000000002E-2</v>
      </c>
      <c r="H251" s="310">
        <v>5000000</v>
      </c>
      <c r="I251" s="261" t="s">
        <v>715</v>
      </c>
      <c r="J251" s="263" t="s">
        <v>83</v>
      </c>
      <c r="K251" s="263" t="s">
        <v>39</v>
      </c>
      <c r="L251" s="273"/>
    </row>
    <row r="252" spans="1:12" x14ac:dyDescent="0.2">
      <c r="A252" s="296">
        <v>45222</v>
      </c>
      <c r="B252" s="263" t="s">
        <v>551</v>
      </c>
      <c r="C252" s="271" t="s">
        <v>629</v>
      </c>
      <c r="D252" s="263" t="s">
        <v>89</v>
      </c>
      <c r="E252" s="138" t="s">
        <v>22</v>
      </c>
      <c r="F252" s="287" t="s">
        <v>23</v>
      </c>
      <c r="G252" s="275">
        <v>4.2500000000000003E-2</v>
      </c>
      <c r="H252" s="310">
        <v>5000000</v>
      </c>
      <c r="I252" s="263" t="s">
        <v>716</v>
      </c>
      <c r="J252" s="263" t="s">
        <v>83</v>
      </c>
      <c r="K252" s="263" t="s">
        <v>33</v>
      </c>
      <c r="L252" s="273"/>
    </row>
    <row r="253" spans="1:12" x14ac:dyDescent="0.2">
      <c r="A253" s="296">
        <v>45200</v>
      </c>
      <c r="B253" s="264" t="s">
        <v>552</v>
      </c>
      <c r="C253" s="271" t="s">
        <v>630</v>
      </c>
      <c r="D253" s="263" t="s">
        <v>89</v>
      </c>
      <c r="E253" s="138" t="s">
        <v>22</v>
      </c>
      <c r="F253" s="287" t="s">
        <v>23</v>
      </c>
      <c r="G253" s="275">
        <v>6.5000000000000002E-2</v>
      </c>
      <c r="H253" s="310">
        <v>1900000</v>
      </c>
      <c r="I253" s="263" t="s">
        <v>716</v>
      </c>
      <c r="J253" s="263" t="s">
        <v>83</v>
      </c>
      <c r="K253" s="263" t="s">
        <v>5</v>
      </c>
      <c r="L253" s="273"/>
    </row>
    <row r="254" spans="1:12" x14ac:dyDescent="0.2">
      <c r="A254" s="296">
        <v>45231</v>
      </c>
      <c r="B254" s="263" t="s">
        <v>553</v>
      </c>
      <c r="C254" s="271" t="s">
        <v>631</v>
      </c>
      <c r="D254" s="263" t="s">
        <v>167</v>
      </c>
      <c r="E254" s="138" t="s">
        <v>22</v>
      </c>
      <c r="F254" s="287" t="s">
        <v>23</v>
      </c>
      <c r="G254" s="275">
        <v>0.05</v>
      </c>
      <c r="H254" s="310">
        <v>400000</v>
      </c>
      <c r="I254" s="261" t="s">
        <v>716</v>
      </c>
      <c r="J254" s="263" t="s">
        <v>475</v>
      </c>
      <c r="K254" s="263" t="s">
        <v>33</v>
      </c>
      <c r="L254" s="273"/>
    </row>
    <row r="255" spans="1:12" x14ac:dyDescent="0.2">
      <c r="A255" s="296">
        <v>45218</v>
      </c>
      <c r="B255" s="263" t="s">
        <v>554</v>
      </c>
      <c r="C255" s="279">
        <v>744403161348</v>
      </c>
      <c r="D255" s="263" t="s">
        <v>24</v>
      </c>
      <c r="E255" s="138" t="s">
        <v>22</v>
      </c>
      <c r="F255" s="287" t="s">
        <v>23</v>
      </c>
      <c r="G255" s="275">
        <v>3.2500000000000001E-2</v>
      </c>
      <c r="H255" s="310">
        <v>5000000</v>
      </c>
      <c r="I255" s="263" t="s">
        <v>717</v>
      </c>
      <c r="J255" s="263" t="s">
        <v>83</v>
      </c>
      <c r="K255" s="263" t="s">
        <v>7</v>
      </c>
      <c r="L255" s="273"/>
    </row>
    <row r="256" spans="1:12" x14ac:dyDescent="0.2">
      <c r="A256" s="296">
        <v>45226</v>
      </c>
      <c r="B256" s="263" t="s">
        <v>555</v>
      </c>
      <c r="C256" s="271" t="s">
        <v>632</v>
      </c>
      <c r="D256" s="263" t="s">
        <v>89</v>
      </c>
      <c r="E256" s="138" t="s">
        <v>22</v>
      </c>
      <c r="F256" s="287" t="s">
        <v>23</v>
      </c>
      <c r="G256" s="275">
        <v>4.2500000000000003E-2</v>
      </c>
      <c r="H256" s="310">
        <v>1000000</v>
      </c>
      <c r="I256" s="261" t="s">
        <v>717</v>
      </c>
      <c r="J256" s="263" t="s">
        <v>83</v>
      </c>
      <c r="K256" s="263" t="s">
        <v>12</v>
      </c>
      <c r="L256" s="273"/>
    </row>
    <row r="257" spans="1:12" x14ac:dyDescent="0.2">
      <c r="A257" s="296">
        <v>45232</v>
      </c>
      <c r="B257" s="271" t="s">
        <v>556</v>
      </c>
      <c r="C257" s="271" t="s">
        <v>633</v>
      </c>
      <c r="D257" s="263" t="s">
        <v>24</v>
      </c>
      <c r="E257" s="138" t="s">
        <v>22</v>
      </c>
      <c r="F257" s="287" t="s">
        <v>23</v>
      </c>
      <c r="G257" s="281">
        <v>6.5000000000000002E-2</v>
      </c>
      <c r="H257" s="310">
        <v>5000000</v>
      </c>
      <c r="I257" s="263" t="s">
        <v>717</v>
      </c>
      <c r="J257" s="263" t="s">
        <v>83</v>
      </c>
      <c r="K257" s="263" t="s">
        <v>5</v>
      </c>
      <c r="L257" s="273"/>
    </row>
    <row r="258" spans="1:12" x14ac:dyDescent="0.2">
      <c r="A258" s="296">
        <v>45232</v>
      </c>
      <c r="B258" s="263" t="s">
        <v>557</v>
      </c>
      <c r="C258" s="271" t="s">
        <v>634</v>
      </c>
      <c r="D258" s="263" t="s">
        <v>89</v>
      </c>
      <c r="E258" s="138" t="s">
        <v>22</v>
      </c>
      <c r="F258" s="287" t="s">
        <v>23</v>
      </c>
      <c r="G258" s="275">
        <v>3.2500000000000001E-2</v>
      </c>
      <c r="H258" s="310">
        <v>3000000</v>
      </c>
      <c r="I258" s="261" t="s">
        <v>717</v>
      </c>
      <c r="J258" s="263" t="s">
        <v>83</v>
      </c>
      <c r="K258" s="263" t="s">
        <v>12</v>
      </c>
      <c r="L258" s="273"/>
    </row>
    <row r="259" spans="1:12" x14ac:dyDescent="0.2">
      <c r="A259" s="295">
        <v>45232</v>
      </c>
      <c r="B259" s="263" t="s">
        <v>557</v>
      </c>
      <c r="C259" s="271" t="s">
        <v>634</v>
      </c>
      <c r="D259" s="263" t="s">
        <v>89</v>
      </c>
      <c r="E259" s="138" t="s">
        <v>22</v>
      </c>
      <c r="F259" s="287" t="s">
        <v>23</v>
      </c>
      <c r="G259" s="275">
        <v>3.2500000000000001E-2</v>
      </c>
      <c r="H259" s="310">
        <v>1000000</v>
      </c>
      <c r="I259" s="263" t="s">
        <v>717</v>
      </c>
      <c r="J259" s="263" t="s">
        <v>84</v>
      </c>
      <c r="K259" s="138" t="s">
        <v>12</v>
      </c>
      <c r="L259" s="273"/>
    </row>
    <row r="260" spans="1:12" x14ac:dyDescent="0.2">
      <c r="A260" s="296">
        <v>45230</v>
      </c>
      <c r="B260" s="263" t="s">
        <v>558</v>
      </c>
      <c r="C260" s="271" t="s">
        <v>635</v>
      </c>
      <c r="D260" s="263" t="s">
        <v>89</v>
      </c>
      <c r="E260" s="138" t="s">
        <v>22</v>
      </c>
      <c r="F260" s="287" t="s">
        <v>23</v>
      </c>
      <c r="G260" s="275">
        <v>6.5000000000000002E-2</v>
      </c>
      <c r="H260" s="310">
        <v>3000000</v>
      </c>
      <c r="I260" s="261" t="s">
        <v>718</v>
      </c>
      <c r="J260" s="263" t="s">
        <v>83</v>
      </c>
      <c r="K260" s="263" t="s">
        <v>5</v>
      </c>
      <c r="L260" s="273"/>
    </row>
    <row r="261" spans="1:12" x14ac:dyDescent="0.2">
      <c r="A261" s="296">
        <v>45233</v>
      </c>
      <c r="B261" s="264" t="s">
        <v>316</v>
      </c>
      <c r="C261" s="271" t="s">
        <v>636</v>
      </c>
      <c r="D261" s="263" t="s">
        <v>89</v>
      </c>
      <c r="E261" s="138" t="s">
        <v>22</v>
      </c>
      <c r="F261" s="287" t="s">
        <v>23</v>
      </c>
      <c r="G261" s="275">
        <v>3.2500000000000001E-2</v>
      </c>
      <c r="H261" s="310">
        <v>5000000</v>
      </c>
      <c r="I261" s="261" t="s">
        <v>719</v>
      </c>
      <c r="J261" s="263" t="s">
        <v>83</v>
      </c>
      <c r="K261" s="263" t="s">
        <v>7</v>
      </c>
      <c r="L261" s="273"/>
    </row>
    <row r="262" spans="1:12" x14ac:dyDescent="0.2">
      <c r="A262" s="296">
        <v>45232</v>
      </c>
      <c r="B262" s="264" t="s">
        <v>559</v>
      </c>
      <c r="C262" s="271" t="s">
        <v>637</v>
      </c>
      <c r="D262" s="263" t="s">
        <v>89</v>
      </c>
      <c r="E262" s="138" t="s">
        <v>22</v>
      </c>
      <c r="F262" s="287" t="s">
        <v>23</v>
      </c>
      <c r="G262" s="275">
        <v>4.2500000000000003E-2</v>
      </c>
      <c r="H262" s="310">
        <v>2500000</v>
      </c>
      <c r="I262" s="263" t="s">
        <v>719</v>
      </c>
      <c r="J262" s="263" t="s">
        <v>83</v>
      </c>
      <c r="K262" s="263" t="s">
        <v>7</v>
      </c>
      <c r="L262" s="273"/>
    </row>
    <row r="263" spans="1:12" x14ac:dyDescent="0.2">
      <c r="A263" s="296">
        <v>45233</v>
      </c>
      <c r="B263" s="264" t="s">
        <v>560</v>
      </c>
      <c r="C263" s="271" t="s">
        <v>638</v>
      </c>
      <c r="D263" s="263" t="s">
        <v>89</v>
      </c>
      <c r="E263" s="138" t="s">
        <v>22</v>
      </c>
      <c r="F263" s="287" t="s">
        <v>23</v>
      </c>
      <c r="G263" s="275">
        <v>4.2500000000000003E-2</v>
      </c>
      <c r="H263" s="310">
        <v>1200000</v>
      </c>
      <c r="I263" s="261" t="s">
        <v>720</v>
      </c>
      <c r="J263" s="263" t="s">
        <v>83</v>
      </c>
      <c r="K263" s="263" t="s">
        <v>6</v>
      </c>
      <c r="L263" s="273"/>
    </row>
    <row r="264" spans="1:12" x14ac:dyDescent="0.2">
      <c r="A264" s="296">
        <v>45239</v>
      </c>
      <c r="B264" s="264" t="s">
        <v>561</v>
      </c>
      <c r="C264" s="271">
        <v>7453264646</v>
      </c>
      <c r="D264" s="263" t="s">
        <v>24</v>
      </c>
      <c r="E264" s="138" t="s">
        <v>22</v>
      </c>
      <c r="F264" s="287" t="s">
        <v>23</v>
      </c>
      <c r="G264" s="282">
        <v>6.5000000000000002E-2</v>
      </c>
      <c r="H264" s="310">
        <v>2600000</v>
      </c>
      <c r="I264" s="261" t="s">
        <v>721</v>
      </c>
      <c r="J264" s="263" t="s">
        <v>83</v>
      </c>
      <c r="K264" s="263" t="s">
        <v>5</v>
      </c>
      <c r="L264" s="273"/>
    </row>
    <row r="265" spans="1:12" x14ac:dyDescent="0.2">
      <c r="A265" s="296">
        <v>45223</v>
      </c>
      <c r="B265" s="264" t="s">
        <v>562</v>
      </c>
      <c r="C265" s="271" t="s">
        <v>639</v>
      </c>
      <c r="D265" s="263" t="s">
        <v>89</v>
      </c>
      <c r="E265" s="138" t="s">
        <v>22</v>
      </c>
      <c r="F265" s="287" t="s">
        <v>23</v>
      </c>
      <c r="G265" s="275">
        <v>4.2500000000000003E-2</v>
      </c>
      <c r="H265" s="310">
        <v>120000</v>
      </c>
      <c r="I265" s="261" t="s">
        <v>722</v>
      </c>
      <c r="J265" s="263" t="s">
        <v>83</v>
      </c>
      <c r="K265" s="263" t="s">
        <v>12</v>
      </c>
      <c r="L265" s="273"/>
    </row>
    <row r="266" spans="1:12" x14ac:dyDescent="0.2">
      <c r="A266" s="296">
        <v>45226</v>
      </c>
      <c r="B266" s="264" t="s">
        <v>563</v>
      </c>
      <c r="C266" s="271" t="s">
        <v>640</v>
      </c>
      <c r="D266" s="263" t="s">
        <v>24</v>
      </c>
      <c r="E266" s="138" t="s">
        <v>22</v>
      </c>
      <c r="F266" s="287" t="s">
        <v>23</v>
      </c>
      <c r="G266" s="275">
        <v>3.2500000000000001E-2</v>
      </c>
      <c r="H266" s="310">
        <v>5000000</v>
      </c>
      <c r="I266" s="261" t="s">
        <v>723</v>
      </c>
      <c r="J266" s="263" t="s">
        <v>83</v>
      </c>
      <c r="K266" s="263" t="s">
        <v>7</v>
      </c>
      <c r="L266" s="273"/>
    </row>
    <row r="267" spans="1:12" x14ac:dyDescent="0.2">
      <c r="A267" s="296">
        <v>45243</v>
      </c>
      <c r="B267" s="264" t="s">
        <v>564</v>
      </c>
      <c r="C267" s="271" t="s">
        <v>641</v>
      </c>
      <c r="D267" s="263" t="s">
        <v>24</v>
      </c>
      <c r="E267" s="138" t="s">
        <v>22</v>
      </c>
      <c r="F267" s="287" t="s">
        <v>23</v>
      </c>
      <c r="G267" s="275">
        <v>6.5000000000000002E-2</v>
      </c>
      <c r="H267" s="310">
        <v>600000</v>
      </c>
      <c r="I267" s="263" t="s">
        <v>724</v>
      </c>
      <c r="J267" s="263" t="s">
        <v>475</v>
      </c>
      <c r="K267" s="263" t="s">
        <v>13</v>
      </c>
      <c r="L267" s="273"/>
    </row>
    <row r="268" spans="1:12" x14ac:dyDescent="0.2">
      <c r="A268" s="296">
        <v>45243</v>
      </c>
      <c r="B268" s="264" t="s">
        <v>565</v>
      </c>
      <c r="C268" s="271" t="s">
        <v>642</v>
      </c>
      <c r="D268" s="263" t="s">
        <v>89</v>
      </c>
      <c r="E268" s="138" t="s">
        <v>22</v>
      </c>
      <c r="F268" s="287" t="s">
        <v>23</v>
      </c>
      <c r="G268" s="275">
        <v>3.2500000000000001E-2</v>
      </c>
      <c r="H268" s="310">
        <v>3000000</v>
      </c>
      <c r="I268" s="263" t="s">
        <v>725</v>
      </c>
      <c r="J268" s="263" t="s">
        <v>83</v>
      </c>
      <c r="K268" s="263" t="s">
        <v>10</v>
      </c>
      <c r="L268" s="273"/>
    </row>
    <row r="269" spans="1:12" x14ac:dyDescent="0.2">
      <c r="A269" s="296">
        <v>45244</v>
      </c>
      <c r="B269" s="264" t="s">
        <v>566</v>
      </c>
      <c r="C269" s="288" t="s">
        <v>643</v>
      </c>
      <c r="D269" s="263" t="s">
        <v>89</v>
      </c>
      <c r="E269" s="138" t="s">
        <v>22</v>
      </c>
      <c r="F269" s="287" t="s">
        <v>23</v>
      </c>
      <c r="G269" s="275">
        <v>8.5000000000000006E-2</v>
      </c>
      <c r="H269" s="311">
        <v>500000</v>
      </c>
      <c r="I269" s="261" t="s">
        <v>726</v>
      </c>
      <c r="J269" s="263" t="s">
        <v>475</v>
      </c>
      <c r="K269" s="263" t="s">
        <v>5</v>
      </c>
      <c r="L269" s="273"/>
    </row>
    <row r="270" spans="1:12" x14ac:dyDescent="0.2">
      <c r="A270" s="296">
        <v>45237</v>
      </c>
      <c r="B270" s="264" t="s">
        <v>567</v>
      </c>
      <c r="C270" s="288" t="s">
        <v>644</v>
      </c>
      <c r="D270" s="263" t="s">
        <v>24</v>
      </c>
      <c r="E270" s="138" t="s">
        <v>22</v>
      </c>
      <c r="F270" s="287" t="s">
        <v>23</v>
      </c>
      <c r="G270" s="275">
        <v>6.5000000000000002E-2</v>
      </c>
      <c r="H270" s="310">
        <v>5000000</v>
      </c>
      <c r="I270" s="261" t="s">
        <v>726</v>
      </c>
      <c r="J270" s="261" t="s">
        <v>475</v>
      </c>
      <c r="K270" s="263" t="s">
        <v>5</v>
      </c>
      <c r="L270" s="273"/>
    </row>
    <row r="271" spans="1:12" x14ac:dyDescent="0.2">
      <c r="A271" s="296">
        <v>45245</v>
      </c>
      <c r="B271" s="263" t="s">
        <v>568</v>
      </c>
      <c r="C271" s="271" t="s">
        <v>645</v>
      </c>
      <c r="D271" s="263" t="s">
        <v>89</v>
      </c>
      <c r="E271" s="138" t="s">
        <v>22</v>
      </c>
      <c r="F271" s="287" t="s">
        <v>23</v>
      </c>
      <c r="G271" s="275">
        <v>4.2500000000000003E-2</v>
      </c>
      <c r="H271" s="310">
        <v>300000</v>
      </c>
      <c r="I271" s="261" t="s">
        <v>726</v>
      </c>
      <c r="J271" s="263" t="s">
        <v>84</v>
      </c>
      <c r="K271" s="263" t="s">
        <v>5</v>
      </c>
      <c r="L271" s="273"/>
    </row>
    <row r="272" spans="1:12" x14ac:dyDescent="0.2">
      <c r="A272" s="296">
        <v>45245</v>
      </c>
      <c r="B272" s="263" t="s">
        <v>569</v>
      </c>
      <c r="C272" s="271" t="s">
        <v>646</v>
      </c>
      <c r="D272" s="263" t="s">
        <v>167</v>
      </c>
      <c r="E272" s="138" t="s">
        <v>22</v>
      </c>
      <c r="F272" s="287" t="s">
        <v>23</v>
      </c>
      <c r="G272" s="275">
        <v>0.05</v>
      </c>
      <c r="H272" s="310">
        <v>500000</v>
      </c>
      <c r="I272" s="261" t="s">
        <v>727</v>
      </c>
      <c r="J272" s="263" t="s">
        <v>475</v>
      </c>
      <c r="K272" s="263" t="s">
        <v>10</v>
      </c>
      <c r="L272" s="273"/>
    </row>
    <row r="273" spans="1:12" x14ac:dyDescent="0.2">
      <c r="A273" s="296">
        <v>45245</v>
      </c>
      <c r="B273" s="263" t="s">
        <v>570</v>
      </c>
      <c r="C273" s="271" t="s">
        <v>647</v>
      </c>
      <c r="D273" s="263" t="s">
        <v>89</v>
      </c>
      <c r="E273" s="138" t="s">
        <v>22</v>
      </c>
      <c r="F273" s="287" t="s">
        <v>23</v>
      </c>
      <c r="G273" s="275">
        <v>7.4999999999999997E-2</v>
      </c>
      <c r="H273" s="310">
        <v>3400000</v>
      </c>
      <c r="I273" s="261" t="s">
        <v>728</v>
      </c>
      <c r="J273" s="263" t="s">
        <v>83</v>
      </c>
      <c r="K273" s="263" t="s">
        <v>5</v>
      </c>
      <c r="L273" s="273"/>
    </row>
    <row r="274" spans="1:12" x14ac:dyDescent="0.2">
      <c r="A274" s="296">
        <v>45246</v>
      </c>
      <c r="B274" s="263" t="s">
        <v>571</v>
      </c>
      <c r="C274" s="271" t="s">
        <v>648</v>
      </c>
      <c r="D274" s="263" t="s">
        <v>89</v>
      </c>
      <c r="E274" s="138" t="s">
        <v>22</v>
      </c>
      <c r="F274" s="287" t="s">
        <v>23</v>
      </c>
      <c r="G274" s="275">
        <v>4.2500000000000003E-2</v>
      </c>
      <c r="H274" s="310">
        <v>1000000</v>
      </c>
      <c r="I274" s="262" t="s">
        <v>746</v>
      </c>
      <c r="J274" s="262" t="s">
        <v>83</v>
      </c>
      <c r="K274" s="263" t="s">
        <v>5</v>
      </c>
      <c r="L274" s="273"/>
    </row>
    <row r="275" spans="1:12" x14ac:dyDescent="0.2">
      <c r="A275" s="296">
        <v>45244</v>
      </c>
      <c r="B275" s="263" t="s">
        <v>572</v>
      </c>
      <c r="C275" s="271" t="s">
        <v>649</v>
      </c>
      <c r="D275" s="263" t="s">
        <v>89</v>
      </c>
      <c r="E275" s="138" t="s">
        <v>22</v>
      </c>
      <c r="F275" s="287" t="s">
        <v>23</v>
      </c>
      <c r="G275" s="275">
        <v>4.2500000000000003E-2</v>
      </c>
      <c r="H275" s="310">
        <v>4000000</v>
      </c>
      <c r="I275" s="263" t="s">
        <v>729</v>
      </c>
      <c r="J275" s="263" t="s">
        <v>85</v>
      </c>
      <c r="K275" s="263" t="s">
        <v>7</v>
      </c>
      <c r="L275" s="273"/>
    </row>
    <row r="276" spans="1:12" x14ac:dyDescent="0.2">
      <c r="A276" s="296">
        <v>45244</v>
      </c>
      <c r="B276" s="263" t="s">
        <v>573</v>
      </c>
      <c r="C276" s="271" t="s">
        <v>650</v>
      </c>
      <c r="D276" s="263" t="s">
        <v>89</v>
      </c>
      <c r="E276" s="138" t="s">
        <v>22</v>
      </c>
      <c r="F276" s="287" t="s">
        <v>23</v>
      </c>
      <c r="G276" s="275">
        <v>4.2500000000000003E-2</v>
      </c>
      <c r="H276" s="310">
        <v>1100000</v>
      </c>
      <c r="I276" s="263" t="s">
        <v>730</v>
      </c>
      <c r="J276" s="263" t="s">
        <v>83</v>
      </c>
      <c r="K276" s="263" t="s">
        <v>7</v>
      </c>
      <c r="L276" s="273"/>
    </row>
    <row r="277" spans="1:12" x14ac:dyDescent="0.2">
      <c r="A277" s="296">
        <v>45223</v>
      </c>
      <c r="B277" s="263" t="s">
        <v>574</v>
      </c>
      <c r="C277" s="271" t="s">
        <v>651</v>
      </c>
      <c r="D277" s="263" t="s">
        <v>89</v>
      </c>
      <c r="E277" s="138" t="s">
        <v>22</v>
      </c>
      <c r="F277" s="287" t="s">
        <v>23</v>
      </c>
      <c r="G277" s="278">
        <v>7.4999999999999997E-2</v>
      </c>
      <c r="H277" s="310">
        <v>3878800</v>
      </c>
      <c r="I277" s="263" t="s">
        <v>730</v>
      </c>
      <c r="J277" s="263" t="s">
        <v>85</v>
      </c>
      <c r="K277" s="263" t="s">
        <v>8</v>
      </c>
      <c r="L277" s="273"/>
    </row>
    <row r="278" spans="1:12" x14ac:dyDescent="0.2">
      <c r="A278" s="296">
        <v>45245</v>
      </c>
      <c r="B278" s="263" t="s">
        <v>575</v>
      </c>
      <c r="C278" s="271" t="s">
        <v>652</v>
      </c>
      <c r="D278" s="263" t="s">
        <v>89</v>
      </c>
      <c r="E278" s="138" t="s">
        <v>22</v>
      </c>
      <c r="F278" s="287" t="s">
        <v>23</v>
      </c>
      <c r="G278" s="278">
        <v>4.2500000000000003E-2</v>
      </c>
      <c r="H278" s="310">
        <v>1000000</v>
      </c>
      <c r="I278" s="263" t="s">
        <v>731</v>
      </c>
      <c r="J278" s="263" t="s">
        <v>83</v>
      </c>
      <c r="K278" s="263" t="s">
        <v>5</v>
      </c>
      <c r="L278" s="273"/>
    </row>
    <row r="279" spans="1:12" x14ac:dyDescent="0.2">
      <c r="A279" s="296">
        <v>45246</v>
      </c>
      <c r="B279" s="264" t="s">
        <v>576</v>
      </c>
      <c r="C279" s="271" t="s">
        <v>653</v>
      </c>
      <c r="D279" s="263" t="s">
        <v>89</v>
      </c>
      <c r="E279" s="138" t="s">
        <v>22</v>
      </c>
      <c r="F279" s="287" t="s">
        <v>23</v>
      </c>
      <c r="G279" s="282">
        <v>7.4999999999999997E-2</v>
      </c>
      <c r="H279" s="310">
        <v>4000000</v>
      </c>
      <c r="I279" s="263" t="s">
        <v>730</v>
      </c>
      <c r="J279" s="263" t="s">
        <v>83</v>
      </c>
      <c r="K279" s="263" t="s">
        <v>5</v>
      </c>
      <c r="L279" s="273"/>
    </row>
    <row r="280" spans="1:12" x14ac:dyDescent="0.2">
      <c r="A280" s="296">
        <v>45246</v>
      </c>
      <c r="B280" s="264" t="s">
        <v>577</v>
      </c>
      <c r="C280" s="271" t="s">
        <v>654</v>
      </c>
      <c r="D280" s="263" t="s">
        <v>167</v>
      </c>
      <c r="E280" s="138" t="s">
        <v>22</v>
      </c>
      <c r="F280" s="287" t="s">
        <v>23</v>
      </c>
      <c r="G280" s="282">
        <v>0.05</v>
      </c>
      <c r="H280" s="310">
        <v>500000</v>
      </c>
      <c r="I280" s="263" t="s">
        <v>732</v>
      </c>
      <c r="J280" s="261" t="s">
        <v>475</v>
      </c>
      <c r="K280" s="263" t="s">
        <v>14</v>
      </c>
      <c r="L280" s="273"/>
    </row>
    <row r="281" spans="1:12" x14ac:dyDescent="0.2">
      <c r="A281" s="296">
        <v>45250</v>
      </c>
      <c r="B281" s="264" t="s">
        <v>578</v>
      </c>
      <c r="C281" s="271" t="s">
        <v>655</v>
      </c>
      <c r="D281" s="263" t="s">
        <v>89</v>
      </c>
      <c r="E281" s="138" t="s">
        <v>22</v>
      </c>
      <c r="F281" s="287" t="s">
        <v>23</v>
      </c>
      <c r="G281" s="282">
        <v>6.5000000000000002E-2</v>
      </c>
      <c r="H281" s="310">
        <v>1700000</v>
      </c>
      <c r="I281" s="263" t="s">
        <v>732</v>
      </c>
      <c r="J281" s="263" t="s">
        <v>83</v>
      </c>
      <c r="K281" s="263" t="s">
        <v>5</v>
      </c>
      <c r="L281" s="273"/>
    </row>
    <row r="282" spans="1:12" x14ac:dyDescent="0.2">
      <c r="A282" s="296">
        <v>45252</v>
      </c>
      <c r="B282" s="263" t="s">
        <v>579</v>
      </c>
      <c r="C282" s="279">
        <v>743803030404</v>
      </c>
      <c r="D282" s="263" t="s">
        <v>89</v>
      </c>
      <c r="E282" s="138" t="s">
        <v>22</v>
      </c>
      <c r="F282" s="287" t="s">
        <v>23</v>
      </c>
      <c r="G282" s="281">
        <v>8.5000000000000006E-2</v>
      </c>
      <c r="H282" s="310">
        <v>4000000</v>
      </c>
      <c r="I282" s="263" t="s">
        <v>733</v>
      </c>
      <c r="J282" s="263" t="s">
        <v>84</v>
      </c>
      <c r="K282" s="263" t="s">
        <v>5</v>
      </c>
      <c r="L282" s="273"/>
    </row>
    <row r="283" spans="1:12" x14ac:dyDescent="0.2">
      <c r="A283" s="296">
        <v>45253</v>
      </c>
      <c r="B283" s="263" t="s">
        <v>580</v>
      </c>
      <c r="C283" s="271" t="s">
        <v>656</v>
      </c>
      <c r="D283" s="263" t="s">
        <v>89</v>
      </c>
      <c r="E283" s="138" t="s">
        <v>22</v>
      </c>
      <c r="F283" s="287" t="s">
        <v>23</v>
      </c>
      <c r="G283" s="281">
        <v>8.5000000000000006E-2</v>
      </c>
      <c r="H283" s="310">
        <v>300000</v>
      </c>
      <c r="I283" s="263" t="s">
        <v>733</v>
      </c>
      <c r="J283" s="263" t="s">
        <v>83</v>
      </c>
      <c r="K283" s="263" t="s">
        <v>5</v>
      </c>
      <c r="L283" s="273"/>
    </row>
    <row r="284" spans="1:12" x14ac:dyDescent="0.2">
      <c r="A284" s="296">
        <v>45250</v>
      </c>
      <c r="B284" s="263" t="s">
        <v>581</v>
      </c>
      <c r="C284" s="271" t="s">
        <v>657</v>
      </c>
      <c r="D284" s="263" t="s">
        <v>89</v>
      </c>
      <c r="E284" s="138" t="s">
        <v>22</v>
      </c>
      <c r="F284" s="287" t="s">
        <v>23</v>
      </c>
      <c r="G284" s="278">
        <v>4.2500000000000003E-2</v>
      </c>
      <c r="H284" s="310">
        <v>300000</v>
      </c>
      <c r="I284" s="263" t="s">
        <v>733</v>
      </c>
      <c r="J284" s="261" t="s">
        <v>83</v>
      </c>
      <c r="K284" s="263" t="s">
        <v>5</v>
      </c>
      <c r="L284" s="273"/>
    </row>
    <row r="285" spans="1:12" x14ac:dyDescent="0.2">
      <c r="A285" s="296">
        <v>45254</v>
      </c>
      <c r="B285" s="264" t="s">
        <v>582</v>
      </c>
      <c r="C285" s="271" t="s">
        <v>658</v>
      </c>
      <c r="D285" s="263" t="s">
        <v>89</v>
      </c>
      <c r="E285" s="138" t="s">
        <v>22</v>
      </c>
      <c r="F285" s="287" t="s">
        <v>23</v>
      </c>
      <c r="G285" s="281">
        <v>8.5000000000000006E-2</v>
      </c>
      <c r="H285" s="310">
        <v>1400000</v>
      </c>
      <c r="I285" s="263" t="s">
        <v>734</v>
      </c>
      <c r="J285" s="261" t="s">
        <v>83</v>
      </c>
      <c r="K285" s="263" t="s">
        <v>41</v>
      </c>
      <c r="L285" s="273"/>
    </row>
    <row r="286" spans="1:12" x14ac:dyDescent="0.2">
      <c r="A286" s="296">
        <v>45247</v>
      </c>
      <c r="B286" s="263" t="s">
        <v>583</v>
      </c>
      <c r="C286" s="271" t="s">
        <v>659</v>
      </c>
      <c r="D286" s="263" t="s">
        <v>89</v>
      </c>
      <c r="E286" s="138" t="s">
        <v>22</v>
      </c>
      <c r="F286" s="287" t="s">
        <v>23</v>
      </c>
      <c r="G286" s="281">
        <v>4.2500000000000003E-2</v>
      </c>
      <c r="H286" s="310">
        <v>500000</v>
      </c>
      <c r="I286" s="263" t="s">
        <v>735</v>
      </c>
      <c r="J286" s="261" t="s">
        <v>83</v>
      </c>
      <c r="K286" s="263" t="s">
        <v>5</v>
      </c>
      <c r="L286" s="273"/>
    </row>
    <row r="287" spans="1:12" x14ac:dyDescent="0.2">
      <c r="A287" s="296">
        <v>45247</v>
      </c>
      <c r="B287" s="264" t="s">
        <v>584</v>
      </c>
      <c r="C287" s="271" t="s">
        <v>660</v>
      </c>
      <c r="D287" s="263" t="s">
        <v>89</v>
      </c>
      <c r="E287" s="138" t="s">
        <v>22</v>
      </c>
      <c r="F287" s="287" t="s">
        <v>23</v>
      </c>
      <c r="G287" s="282">
        <v>4.2500000000000003E-2</v>
      </c>
      <c r="H287" s="310">
        <v>300000</v>
      </c>
      <c r="I287" s="263" t="s">
        <v>735</v>
      </c>
      <c r="J287" s="263" t="s">
        <v>83</v>
      </c>
      <c r="K287" s="263" t="s">
        <v>5</v>
      </c>
      <c r="L287" s="273"/>
    </row>
    <row r="288" spans="1:12" x14ac:dyDescent="0.2">
      <c r="A288" s="296">
        <v>45237</v>
      </c>
      <c r="B288" s="263" t="s">
        <v>567</v>
      </c>
      <c r="C288" s="271" t="s">
        <v>644</v>
      </c>
      <c r="D288" s="263" t="s">
        <v>24</v>
      </c>
      <c r="E288" s="138" t="s">
        <v>22</v>
      </c>
      <c r="F288" s="287" t="s">
        <v>35</v>
      </c>
      <c r="G288" s="282">
        <v>0.05</v>
      </c>
      <c r="H288" s="310">
        <v>15000000</v>
      </c>
      <c r="I288" s="263" t="s">
        <v>736</v>
      </c>
      <c r="J288" s="263" t="s">
        <v>83</v>
      </c>
      <c r="K288" s="263" t="s">
        <v>5</v>
      </c>
      <c r="L288" s="273"/>
    </row>
    <row r="289" spans="1:12" x14ac:dyDescent="0.2">
      <c r="A289" s="296">
        <v>45259</v>
      </c>
      <c r="B289" s="263" t="s">
        <v>121</v>
      </c>
      <c r="C289" s="271" t="s">
        <v>661</v>
      </c>
      <c r="D289" s="263" t="s">
        <v>89</v>
      </c>
      <c r="E289" s="138" t="s">
        <v>22</v>
      </c>
      <c r="F289" s="287" t="s">
        <v>23</v>
      </c>
      <c r="G289" s="281">
        <v>6.5000000000000002E-2</v>
      </c>
      <c r="H289" s="310">
        <v>4600000</v>
      </c>
      <c r="I289" s="263" t="s">
        <v>737</v>
      </c>
      <c r="J289" s="261" t="s">
        <v>83</v>
      </c>
      <c r="K289" s="263" t="s">
        <v>13</v>
      </c>
      <c r="L289" s="273"/>
    </row>
    <row r="290" spans="1:12" ht="25.5" x14ac:dyDescent="0.2">
      <c r="A290" s="296">
        <v>45257</v>
      </c>
      <c r="B290" s="138" t="s">
        <v>585</v>
      </c>
      <c r="C290" s="271" t="s">
        <v>662</v>
      </c>
      <c r="D290" s="263" t="s">
        <v>89</v>
      </c>
      <c r="E290" s="138" t="s">
        <v>22</v>
      </c>
      <c r="F290" s="283" t="s">
        <v>23</v>
      </c>
      <c r="G290" s="281">
        <v>4.2500000000000003E-2</v>
      </c>
      <c r="H290" s="310">
        <v>4000000</v>
      </c>
      <c r="I290" s="263" t="s">
        <v>738</v>
      </c>
      <c r="J290" s="261" t="s">
        <v>83</v>
      </c>
      <c r="K290" s="263" t="s">
        <v>10</v>
      </c>
      <c r="L290" s="273"/>
    </row>
    <row r="291" spans="1:12" x14ac:dyDescent="0.2">
      <c r="A291" s="296">
        <v>45259</v>
      </c>
      <c r="B291" s="261" t="s">
        <v>586</v>
      </c>
      <c r="C291" s="271" t="s">
        <v>663</v>
      </c>
      <c r="D291" s="263" t="s">
        <v>89</v>
      </c>
      <c r="E291" s="138" t="s">
        <v>22</v>
      </c>
      <c r="F291" s="283" t="s">
        <v>23</v>
      </c>
      <c r="G291" s="281">
        <v>4.2500000000000003E-2</v>
      </c>
      <c r="H291" s="310">
        <v>700000</v>
      </c>
      <c r="I291" s="263" t="s">
        <v>739</v>
      </c>
      <c r="J291" s="261" t="s">
        <v>83</v>
      </c>
      <c r="K291" s="263" t="s">
        <v>5</v>
      </c>
      <c r="L291" s="273"/>
    </row>
    <row r="292" spans="1:12" x14ac:dyDescent="0.2">
      <c r="A292" s="296">
        <v>45257</v>
      </c>
      <c r="B292" s="264" t="s">
        <v>587</v>
      </c>
      <c r="C292" s="271" t="s">
        <v>664</v>
      </c>
      <c r="D292" s="263" t="s">
        <v>89</v>
      </c>
      <c r="E292" s="138" t="s">
        <v>22</v>
      </c>
      <c r="F292" s="283" t="s">
        <v>23</v>
      </c>
      <c r="G292" s="281">
        <v>3.2500000000000001E-2</v>
      </c>
      <c r="H292" s="310">
        <v>5000000</v>
      </c>
      <c r="I292" s="263" t="s">
        <v>740</v>
      </c>
      <c r="J292" s="261" t="s">
        <v>83</v>
      </c>
      <c r="K292" s="263" t="s">
        <v>7</v>
      </c>
      <c r="L292" s="273"/>
    </row>
    <row r="293" spans="1:12" x14ac:dyDescent="0.2">
      <c r="A293" s="296">
        <v>45261</v>
      </c>
      <c r="B293" s="264" t="s">
        <v>588</v>
      </c>
      <c r="C293" s="271" t="s">
        <v>665</v>
      </c>
      <c r="D293" s="264" t="s">
        <v>89</v>
      </c>
      <c r="E293" s="138" t="s">
        <v>22</v>
      </c>
      <c r="F293" s="283" t="s">
        <v>23</v>
      </c>
      <c r="G293" s="281">
        <v>6.5000000000000002E-2</v>
      </c>
      <c r="H293" s="310">
        <v>3000000</v>
      </c>
      <c r="I293" s="264" t="s">
        <v>741</v>
      </c>
      <c r="J293" s="264" t="s">
        <v>83</v>
      </c>
      <c r="K293" s="264" t="s">
        <v>13</v>
      </c>
      <c r="L293" s="273"/>
    </row>
    <row r="294" spans="1:12" x14ac:dyDescent="0.2">
      <c r="A294" s="296">
        <v>45244</v>
      </c>
      <c r="B294" s="263" t="s">
        <v>589</v>
      </c>
      <c r="C294" s="271" t="s">
        <v>666</v>
      </c>
      <c r="D294" s="263" t="s">
        <v>89</v>
      </c>
      <c r="E294" s="138" t="s">
        <v>22</v>
      </c>
      <c r="F294" s="283" t="s">
        <v>23</v>
      </c>
      <c r="G294" s="281">
        <v>4.2500000000000003E-2</v>
      </c>
      <c r="H294" s="310">
        <v>1400000</v>
      </c>
      <c r="I294" s="264" t="s">
        <v>742</v>
      </c>
      <c r="J294" s="263" t="s">
        <v>84</v>
      </c>
      <c r="K294" s="263" t="s">
        <v>5</v>
      </c>
      <c r="L294" s="273"/>
    </row>
    <row r="295" spans="1:12" x14ac:dyDescent="0.2">
      <c r="A295" s="296">
        <v>45265</v>
      </c>
      <c r="B295" s="263" t="s">
        <v>590</v>
      </c>
      <c r="C295" s="271" t="s">
        <v>667</v>
      </c>
      <c r="D295" s="263" t="s">
        <v>167</v>
      </c>
      <c r="E295" s="138" t="s">
        <v>22</v>
      </c>
      <c r="F295" s="283" t="s">
        <v>23</v>
      </c>
      <c r="G295" s="281">
        <v>0.05</v>
      </c>
      <c r="H295" s="310">
        <v>430000</v>
      </c>
      <c r="I295" s="264" t="s">
        <v>743</v>
      </c>
      <c r="J295" s="263" t="s">
        <v>84</v>
      </c>
      <c r="K295" s="263" t="s">
        <v>758</v>
      </c>
      <c r="L295" s="273"/>
    </row>
    <row r="296" spans="1:12" x14ac:dyDescent="0.2">
      <c r="A296" s="296">
        <v>45265</v>
      </c>
      <c r="B296" s="263" t="s">
        <v>590</v>
      </c>
      <c r="C296" s="271" t="s">
        <v>667</v>
      </c>
      <c r="D296" s="263" t="s">
        <v>167</v>
      </c>
      <c r="E296" s="138" t="s">
        <v>22</v>
      </c>
      <c r="F296" s="283" t="s">
        <v>23</v>
      </c>
      <c r="G296" s="281">
        <v>0.05</v>
      </c>
      <c r="H296" s="310">
        <v>70000</v>
      </c>
      <c r="I296" s="264" t="s">
        <v>743</v>
      </c>
      <c r="J296" s="263" t="s">
        <v>83</v>
      </c>
      <c r="K296" s="263" t="s">
        <v>758</v>
      </c>
      <c r="L296" s="273"/>
    </row>
    <row r="297" spans="1:12" x14ac:dyDescent="0.2">
      <c r="A297" s="296">
        <v>45259</v>
      </c>
      <c r="B297" s="263" t="s">
        <v>591</v>
      </c>
      <c r="C297" s="271" t="s">
        <v>668</v>
      </c>
      <c r="D297" s="263" t="s">
        <v>89</v>
      </c>
      <c r="E297" s="138" t="s">
        <v>22</v>
      </c>
      <c r="F297" s="283" t="s">
        <v>23</v>
      </c>
      <c r="G297" s="281">
        <v>3.2500000000000001E-2</v>
      </c>
      <c r="H297" s="310">
        <v>2980000</v>
      </c>
      <c r="I297" s="264" t="s">
        <v>744</v>
      </c>
      <c r="J297" s="263" t="s">
        <v>83</v>
      </c>
      <c r="K297" s="263" t="s">
        <v>7</v>
      </c>
      <c r="L297" s="273"/>
    </row>
    <row r="298" spans="1:12" x14ac:dyDescent="0.2">
      <c r="A298" s="296">
        <v>45266</v>
      </c>
      <c r="B298" s="263" t="s">
        <v>592</v>
      </c>
      <c r="C298" s="271" t="s">
        <v>669</v>
      </c>
      <c r="D298" s="263" t="s">
        <v>89</v>
      </c>
      <c r="E298" s="138" t="s">
        <v>22</v>
      </c>
      <c r="F298" s="283" t="s">
        <v>23</v>
      </c>
      <c r="G298" s="281">
        <v>4.2500000000000003E-2</v>
      </c>
      <c r="H298" s="310">
        <v>2700000</v>
      </c>
      <c r="I298" s="264" t="s">
        <v>745</v>
      </c>
      <c r="J298" s="263" t="s">
        <v>83</v>
      </c>
      <c r="K298" s="263" t="s">
        <v>12</v>
      </c>
      <c r="L298" s="273"/>
    </row>
    <row r="299" spans="1:12" x14ac:dyDescent="0.2">
      <c r="A299" s="296">
        <v>45246</v>
      </c>
      <c r="B299" s="263" t="s">
        <v>571</v>
      </c>
      <c r="C299" s="271" t="s">
        <v>648</v>
      </c>
      <c r="D299" s="263" t="s">
        <v>89</v>
      </c>
      <c r="E299" s="138" t="s">
        <v>22</v>
      </c>
      <c r="F299" s="283" t="s">
        <v>23</v>
      </c>
      <c r="G299" s="281">
        <v>4.2500000000000003E-2</v>
      </c>
      <c r="H299" s="310">
        <v>1000000</v>
      </c>
      <c r="I299" s="264" t="s">
        <v>746</v>
      </c>
      <c r="J299" s="263" t="s">
        <v>83</v>
      </c>
      <c r="K299" s="263" t="s">
        <v>5</v>
      </c>
      <c r="L299" s="273"/>
    </row>
    <row r="300" spans="1:12" x14ac:dyDescent="0.2">
      <c r="A300" s="296">
        <v>45267</v>
      </c>
      <c r="B300" s="263" t="s">
        <v>593</v>
      </c>
      <c r="C300" s="271" t="s">
        <v>670</v>
      </c>
      <c r="D300" s="263" t="s">
        <v>89</v>
      </c>
      <c r="E300" s="138" t="s">
        <v>22</v>
      </c>
      <c r="F300" s="283" t="s">
        <v>23</v>
      </c>
      <c r="G300" s="281">
        <v>4.2500000000000003E-2</v>
      </c>
      <c r="H300" s="310">
        <v>300000</v>
      </c>
      <c r="I300" s="264" t="s">
        <v>746</v>
      </c>
      <c r="J300" s="263" t="s">
        <v>83</v>
      </c>
      <c r="K300" s="263" t="s">
        <v>5</v>
      </c>
      <c r="L300" s="273"/>
    </row>
    <row r="301" spans="1:12" x14ac:dyDescent="0.2">
      <c r="A301" s="296">
        <v>45265</v>
      </c>
      <c r="B301" s="263" t="s">
        <v>594</v>
      </c>
      <c r="C301" s="271" t="s">
        <v>671</v>
      </c>
      <c r="D301" s="263" t="s">
        <v>89</v>
      </c>
      <c r="E301" s="138" t="s">
        <v>22</v>
      </c>
      <c r="F301" s="263" t="s">
        <v>23</v>
      </c>
      <c r="G301" s="281">
        <v>4.2500000000000003E-2</v>
      </c>
      <c r="H301" s="310">
        <v>2500000</v>
      </c>
      <c r="I301" s="264" t="s">
        <v>747</v>
      </c>
      <c r="J301" s="263" t="s">
        <v>83</v>
      </c>
      <c r="K301" s="263" t="s">
        <v>7</v>
      </c>
      <c r="L301" s="273"/>
    </row>
    <row r="302" spans="1:12" x14ac:dyDescent="0.2">
      <c r="A302" s="296">
        <v>45267</v>
      </c>
      <c r="B302" s="263" t="s">
        <v>595</v>
      </c>
      <c r="C302" s="271" t="s">
        <v>672</v>
      </c>
      <c r="D302" s="263" t="s">
        <v>89</v>
      </c>
      <c r="E302" s="138" t="s">
        <v>22</v>
      </c>
      <c r="F302" s="283" t="s">
        <v>23</v>
      </c>
      <c r="G302" s="281">
        <v>4.2500000000000003E-2</v>
      </c>
      <c r="H302" s="310">
        <v>1000000</v>
      </c>
      <c r="I302" s="263" t="s">
        <v>748</v>
      </c>
      <c r="J302" s="263" t="s">
        <v>83</v>
      </c>
      <c r="K302" s="263" t="s">
        <v>12</v>
      </c>
      <c r="L302" s="273"/>
    </row>
    <row r="303" spans="1:12" x14ac:dyDescent="0.2">
      <c r="A303" s="296">
        <v>45271</v>
      </c>
      <c r="B303" s="263" t="s">
        <v>596</v>
      </c>
      <c r="C303" s="271" t="s">
        <v>673</v>
      </c>
      <c r="D303" s="263" t="s">
        <v>89</v>
      </c>
      <c r="E303" s="138" t="s">
        <v>22</v>
      </c>
      <c r="F303" s="283" t="s">
        <v>23</v>
      </c>
      <c r="G303" s="281">
        <v>6.5000000000000002E-2</v>
      </c>
      <c r="H303" s="310">
        <v>1600000</v>
      </c>
      <c r="I303" s="263" t="s">
        <v>749</v>
      </c>
      <c r="J303" s="263" t="s">
        <v>84</v>
      </c>
      <c r="K303" s="263" t="s">
        <v>56</v>
      </c>
      <c r="L303" s="273"/>
    </row>
    <row r="304" spans="1:12" x14ac:dyDescent="0.2">
      <c r="A304" s="296">
        <v>45271</v>
      </c>
      <c r="B304" s="263" t="s">
        <v>597</v>
      </c>
      <c r="C304" s="271" t="s">
        <v>674</v>
      </c>
      <c r="D304" s="263" t="s">
        <v>89</v>
      </c>
      <c r="E304" s="138" t="s">
        <v>22</v>
      </c>
      <c r="F304" s="283" t="s">
        <v>23</v>
      </c>
      <c r="G304" s="281">
        <v>4.2500000000000003E-2</v>
      </c>
      <c r="H304" s="310">
        <v>1500000</v>
      </c>
      <c r="I304" s="263" t="s">
        <v>749</v>
      </c>
      <c r="J304" s="263" t="s">
        <v>475</v>
      </c>
      <c r="K304" s="263" t="s">
        <v>758</v>
      </c>
      <c r="L304" s="273"/>
    </row>
    <row r="305" spans="1:12" x14ac:dyDescent="0.2">
      <c r="A305" s="296">
        <v>45268</v>
      </c>
      <c r="B305" s="263" t="s">
        <v>598</v>
      </c>
      <c r="C305" s="271" t="s">
        <v>675</v>
      </c>
      <c r="D305" s="263" t="s">
        <v>89</v>
      </c>
      <c r="E305" s="138" t="s">
        <v>22</v>
      </c>
      <c r="F305" s="283" t="s">
        <v>23</v>
      </c>
      <c r="G305" s="281">
        <v>4.2500000000000003E-2</v>
      </c>
      <c r="H305" s="310">
        <v>500000</v>
      </c>
      <c r="I305" s="263" t="s">
        <v>750</v>
      </c>
      <c r="J305" s="263" t="s">
        <v>83</v>
      </c>
      <c r="K305" s="263" t="s">
        <v>5</v>
      </c>
      <c r="L305" s="273"/>
    </row>
    <row r="306" spans="1:12" x14ac:dyDescent="0.2">
      <c r="A306" s="296">
        <v>45268</v>
      </c>
      <c r="B306" s="263" t="s">
        <v>599</v>
      </c>
      <c r="C306" s="263">
        <v>7404076640</v>
      </c>
      <c r="D306" s="263" t="s">
        <v>89</v>
      </c>
      <c r="E306" s="138" t="s">
        <v>22</v>
      </c>
      <c r="F306" s="283" t="s">
        <v>23</v>
      </c>
      <c r="G306" s="281">
        <v>4.2500000000000003E-2</v>
      </c>
      <c r="H306" s="310">
        <v>300000</v>
      </c>
      <c r="I306" s="263" t="s">
        <v>751</v>
      </c>
      <c r="J306" s="263" t="s">
        <v>475</v>
      </c>
      <c r="K306" s="263" t="s">
        <v>12</v>
      </c>
      <c r="L306" s="273"/>
    </row>
    <row r="307" spans="1:12" x14ac:dyDescent="0.2">
      <c r="A307" s="296">
        <v>45273</v>
      </c>
      <c r="B307" s="263" t="s">
        <v>600</v>
      </c>
      <c r="C307" s="271" t="s">
        <v>676</v>
      </c>
      <c r="D307" s="263" t="s">
        <v>89</v>
      </c>
      <c r="E307" s="138" t="s">
        <v>22</v>
      </c>
      <c r="F307" s="283" t="s">
        <v>23</v>
      </c>
      <c r="G307" s="281">
        <v>6.25E-2</v>
      </c>
      <c r="H307" s="310">
        <v>240000</v>
      </c>
      <c r="I307" s="263" t="s">
        <v>751</v>
      </c>
      <c r="J307" s="263" t="s">
        <v>83</v>
      </c>
      <c r="K307" s="263" t="s">
        <v>7</v>
      </c>
      <c r="L307" s="273"/>
    </row>
    <row r="308" spans="1:12" x14ac:dyDescent="0.2">
      <c r="A308" s="296">
        <v>45274</v>
      </c>
      <c r="B308" s="263" t="s">
        <v>601</v>
      </c>
      <c r="C308" s="271" t="s">
        <v>677</v>
      </c>
      <c r="D308" s="263" t="s">
        <v>24</v>
      </c>
      <c r="E308" s="138" t="s">
        <v>22</v>
      </c>
      <c r="F308" s="283" t="s">
        <v>23</v>
      </c>
      <c r="G308" s="281">
        <v>3.2500000000000001E-2</v>
      </c>
      <c r="H308" s="310">
        <v>5000000</v>
      </c>
      <c r="I308" s="263" t="s">
        <v>751</v>
      </c>
      <c r="J308" s="263" t="s">
        <v>83</v>
      </c>
      <c r="K308" s="263" t="s">
        <v>6</v>
      </c>
      <c r="L308" s="273"/>
    </row>
    <row r="309" spans="1:12" x14ac:dyDescent="0.2">
      <c r="A309" s="296">
        <v>45267</v>
      </c>
      <c r="B309" s="263" t="s">
        <v>602</v>
      </c>
      <c r="C309" s="271" t="s">
        <v>678</v>
      </c>
      <c r="D309" s="263" t="s">
        <v>89</v>
      </c>
      <c r="E309" s="138" t="s">
        <v>22</v>
      </c>
      <c r="F309" s="283" t="s">
        <v>23</v>
      </c>
      <c r="G309" s="281">
        <v>4.2500000000000003E-2</v>
      </c>
      <c r="H309" s="310">
        <v>300000</v>
      </c>
      <c r="I309" s="263" t="s">
        <v>752</v>
      </c>
      <c r="J309" s="263" t="s">
        <v>83</v>
      </c>
      <c r="K309" s="263" t="s">
        <v>5</v>
      </c>
      <c r="L309" s="273"/>
    </row>
    <row r="310" spans="1:12" x14ac:dyDescent="0.2">
      <c r="A310" s="296">
        <v>45274</v>
      </c>
      <c r="B310" s="263" t="s">
        <v>603</v>
      </c>
      <c r="C310" s="271" t="s">
        <v>679</v>
      </c>
      <c r="D310" s="264" t="s">
        <v>24</v>
      </c>
      <c r="E310" s="138" t="s">
        <v>22</v>
      </c>
      <c r="F310" s="283" t="s">
        <v>23</v>
      </c>
      <c r="G310" s="281">
        <v>4.2500000000000003E-2</v>
      </c>
      <c r="H310" s="310">
        <v>5000000</v>
      </c>
      <c r="I310" s="264" t="s">
        <v>752</v>
      </c>
      <c r="J310" s="264" t="s">
        <v>83</v>
      </c>
      <c r="K310" s="264" t="s">
        <v>10</v>
      </c>
      <c r="L310" s="273"/>
    </row>
    <row r="311" spans="1:12" x14ac:dyDescent="0.2">
      <c r="A311" s="296">
        <v>45257</v>
      </c>
      <c r="B311" s="263" t="s">
        <v>604</v>
      </c>
      <c r="C311" s="271" t="s">
        <v>680</v>
      </c>
      <c r="D311" s="264" t="s">
        <v>89</v>
      </c>
      <c r="E311" s="138" t="s">
        <v>22</v>
      </c>
      <c r="F311" s="283" t="s">
        <v>23</v>
      </c>
      <c r="G311" s="281">
        <v>8.5000000000000006E-2</v>
      </c>
      <c r="H311" s="310">
        <v>1500000</v>
      </c>
      <c r="I311" s="264" t="s">
        <v>752</v>
      </c>
      <c r="J311" s="264" t="s">
        <v>84</v>
      </c>
      <c r="K311" s="264" t="s">
        <v>5</v>
      </c>
      <c r="L311" s="273"/>
    </row>
    <row r="312" spans="1:12" x14ac:dyDescent="0.2">
      <c r="A312" s="296">
        <v>45278</v>
      </c>
      <c r="B312" s="263" t="s">
        <v>605</v>
      </c>
      <c r="C312" s="271" t="s">
        <v>681</v>
      </c>
      <c r="D312" s="264" t="s">
        <v>89</v>
      </c>
      <c r="E312" s="138" t="s">
        <v>22</v>
      </c>
      <c r="F312" s="283" t="s">
        <v>23</v>
      </c>
      <c r="G312" s="281">
        <v>8.5000000000000006E-2</v>
      </c>
      <c r="H312" s="310">
        <v>300000</v>
      </c>
      <c r="I312" s="264" t="s">
        <v>753</v>
      </c>
      <c r="J312" s="264" t="s">
        <v>83</v>
      </c>
      <c r="K312" s="264" t="s">
        <v>7</v>
      </c>
      <c r="L312" s="273"/>
    </row>
    <row r="313" spans="1:12" x14ac:dyDescent="0.2">
      <c r="A313" s="296">
        <v>45279</v>
      </c>
      <c r="B313" s="263" t="s">
        <v>606</v>
      </c>
      <c r="C313" s="271" t="s">
        <v>682</v>
      </c>
      <c r="D313" s="264" t="s">
        <v>24</v>
      </c>
      <c r="E313" s="138" t="s">
        <v>22</v>
      </c>
      <c r="F313" s="283" t="s">
        <v>23</v>
      </c>
      <c r="G313" s="281">
        <v>3.2500000000000001E-2</v>
      </c>
      <c r="H313" s="310">
        <v>5000000</v>
      </c>
      <c r="I313" s="263" t="s">
        <v>754</v>
      </c>
      <c r="J313" s="264" t="s">
        <v>84</v>
      </c>
      <c r="K313" s="264" t="s">
        <v>10</v>
      </c>
      <c r="L313" s="273"/>
    </row>
    <row r="314" spans="1:12" x14ac:dyDescent="0.2">
      <c r="A314" s="296">
        <v>45280</v>
      </c>
      <c r="B314" s="263" t="s">
        <v>607</v>
      </c>
      <c r="C314" s="271" t="s">
        <v>683</v>
      </c>
      <c r="D314" s="264" t="s">
        <v>24</v>
      </c>
      <c r="E314" s="138" t="s">
        <v>22</v>
      </c>
      <c r="F314" s="283" t="s">
        <v>23</v>
      </c>
      <c r="G314" s="281">
        <v>3.2500000000000001E-2</v>
      </c>
      <c r="H314" s="310">
        <v>5000000</v>
      </c>
      <c r="I314" s="263" t="s">
        <v>755</v>
      </c>
      <c r="J314" s="264" t="s">
        <v>83</v>
      </c>
      <c r="K314" s="264" t="s">
        <v>7</v>
      </c>
      <c r="L314" s="273"/>
    </row>
    <row r="315" spans="1:12" x14ac:dyDescent="0.2">
      <c r="A315" s="296">
        <v>45281</v>
      </c>
      <c r="B315" s="263" t="s">
        <v>608</v>
      </c>
      <c r="C315" s="271" t="s">
        <v>684</v>
      </c>
      <c r="D315" s="264" t="s">
        <v>24</v>
      </c>
      <c r="E315" s="138" t="s">
        <v>22</v>
      </c>
      <c r="F315" s="283" t="s">
        <v>23</v>
      </c>
      <c r="G315" s="281">
        <v>4.2500000000000003E-2</v>
      </c>
      <c r="H315" s="310">
        <v>1000000</v>
      </c>
      <c r="I315" s="263" t="s">
        <v>756</v>
      </c>
      <c r="J315" s="264" t="s">
        <v>83</v>
      </c>
      <c r="K315" s="264" t="s">
        <v>5</v>
      </c>
      <c r="L315" s="273"/>
    </row>
    <row r="316" spans="1:12" x14ac:dyDescent="0.2">
      <c r="A316" s="296">
        <v>45281</v>
      </c>
      <c r="B316" s="263" t="s">
        <v>609</v>
      </c>
      <c r="C316" s="271" t="s">
        <v>685</v>
      </c>
      <c r="D316" s="264" t="s">
        <v>89</v>
      </c>
      <c r="E316" s="138" t="s">
        <v>22</v>
      </c>
      <c r="F316" s="283" t="s">
        <v>23</v>
      </c>
      <c r="G316" s="281">
        <v>4.2500000000000003E-2</v>
      </c>
      <c r="H316" s="310">
        <v>300000</v>
      </c>
      <c r="I316" s="263" t="s">
        <v>756</v>
      </c>
      <c r="J316" s="264" t="s">
        <v>83</v>
      </c>
      <c r="K316" s="264" t="s">
        <v>5</v>
      </c>
      <c r="L316" s="273"/>
    </row>
    <row r="317" spans="1:12" ht="13.5" thickBot="1" x14ac:dyDescent="0.25">
      <c r="A317" s="297">
        <v>45278</v>
      </c>
      <c r="B317" s="269" t="s">
        <v>610</v>
      </c>
      <c r="C317" s="298" t="s">
        <v>686</v>
      </c>
      <c r="D317" s="268" t="s">
        <v>89</v>
      </c>
      <c r="E317" s="259" t="s">
        <v>22</v>
      </c>
      <c r="F317" s="299" t="s">
        <v>23</v>
      </c>
      <c r="G317" s="300">
        <v>6.5000000000000002E-2</v>
      </c>
      <c r="H317" s="312">
        <v>3500000</v>
      </c>
      <c r="I317" s="269" t="s">
        <v>756</v>
      </c>
      <c r="J317" s="268" t="s">
        <v>83</v>
      </c>
      <c r="K317" s="268" t="s">
        <v>5</v>
      </c>
      <c r="L317" s="274"/>
    </row>
  </sheetData>
  <customSheetViews>
    <customSheetView guid="{931C8595-6B30-43B7-8172-7C65F0966E45}" scale="90" fitToPage="1" showAutoFilter="1">
      <pane xSplit="4" ySplit="3" topLeftCell="E66" activePane="bottomRight" state="frozen"/>
      <selection pane="bottomRight" activeCell="E69" sqref="E69"/>
      <pageMargins left="0.31496062992125984" right="0.31496062992125984" top="0.35433070866141736" bottom="0.35433070866141736" header="0.19685039370078741" footer="0.31496062992125984"/>
      <pageSetup paperSize="9" scale="28" fitToHeight="3" orientation="landscape" r:id="rId1"/>
      <autoFilter ref="A3:CD214" xr:uid="{FE6F1865-42B9-4713-BAD9-029C7CBB90E6}"/>
    </customSheetView>
    <customSheetView guid="{9BAD03AE-4099-46A9-9D37-3569849C5398}" scale="90" fitToPage="1" showAutoFilter="1">
      <pane xSplit="4" ySplit="3" topLeftCell="E66" activePane="bottomRight" state="frozen"/>
      <selection pane="bottomRight" activeCell="E69" sqref="E69"/>
      <pageMargins left="0.31496062992125984" right="0.31496062992125984" top="0.35433070866141736" bottom="0.35433070866141736" header="0.19685039370078741" footer="0.31496062992125984"/>
      <pageSetup paperSize="9" scale="28" fitToHeight="3" orientation="landscape" r:id="rId2"/>
      <autoFilter ref="A3:CD214" xr:uid="{F5BAE954-62B4-495F-8440-AA863EFB678F}"/>
    </customSheetView>
    <customSheetView guid="{D9095AB6-EDBE-44C7-AFE8-A4D6E251B64E}" scale="90" fitToPage="1" showAutoFilter="1">
      <pane xSplit="4" ySplit="3" topLeftCell="E66" activePane="bottomRight" state="frozen"/>
      <selection pane="bottomRight" activeCell="E69" sqref="E69"/>
      <pageMargins left="0.31496062992125984" right="0.31496062992125984" top="0.35433070866141736" bottom="0.35433070866141736" header="0.19685039370078741" footer="0.31496062992125984"/>
      <pageSetup paperSize="9" scale="28" fitToHeight="3" orientation="landscape" r:id="rId3"/>
      <autoFilter ref="A3:CD214" xr:uid="{F5957C17-7E62-4636-9230-D41D80BD4DE5}"/>
    </customSheetView>
  </customSheetViews>
  <phoneticPr fontId="17" type="noConversion"/>
  <conditionalFormatting sqref="B217:B241 B243:B256 B258:B285">
    <cfRule type="duplicateValues" dxfId="25" priority="28"/>
  </conditionalFormatting>
  <conditionalFormatting sqref="B242">
    <cfRule type="duplicateValues" dxfId="24" priority="26"/>
  </conditionalFormatting>
  <conditionalFormatting sqref="B289:B298 B300:B317">
    <cfRule type="duplicateValues" dxfId="23" priority="29"/>
  </conditionalFormatting>
  <conditionalFormatting sqref="B299">
    <cfRule type="duplicateValues" dxfId="22" priority="27"/>
  </conditionalFormatting>
  <conditionalFormatting sqref="C306">
    <cfRule type="duplicateValues" dxfId="21" priority="25"/>
  </conditionalFormatting>
  <conditionalFormatting sqref="F217:F289">
    <cfRule type="cellIs" dxfId="20" priority="22" operator="equal">
      <formula>"повторный"</formula>
    </cfRule>
  </conditionalFormatting>
  <conditionalFormatting sqref="G217:G263 G284">
    <cfRule type="cellIs" dxfId="19" priority="19" operator="equal">
      <formula>"повторный"</formula>
    </cfRule>
  </conditionalFormatting>
  <conditionalFormatting sqref="G265:G278">
    <cfRule type="cellIs" dxfId="18" priority="21" operator="equal">
      <formula>"повторный"</formula>
    </cfRule>
  </conditionalFormatting>
  <conditionalFormatting sqref="K4:K317">
    <cfRule type="containsText" dxfId="17" priority="1" operator="containsText" text="Снежинск">
      <formula>NOT(ISERROR(SEARCH("Снежинск",K4)))</formula>
    </cfRule>
    <cfRule type="containsText" dxfId="16" priority="2" operator="containsText" text="Трехгорный">
      <formula>NOT(ISERROR(SEARCH("Трехгорный",K4)))</formula>
    </cfRule>
    <cfRule type="containsText" dxfId="15" priority="3" operator="containsText" text="Магнитогорск">
      <formula>NOT(ISERROR(SEARCH("Магнитогорск",K4)))</formula>
    </cfRule>
    <cfRule type="containsText" dxfId="14" priority="4" operator="containsText" text="Чебаркуль">
      <formula>NOT(ISERROR(SEARCH("Чебаркуль",K4)))</formula>
    </cfRule>
    <cfRule type="containsText" dxfId="13" priority="5" operator="containsText" text="Златоуст">
      <formula>NOT(ISERROR(SEARCH("Златоуст",K4)))</formula>
    </cfRule>
    <cfRule type="containsText" dxfId="12" priority="6" operator="containsText" text="Миасс">
      <formula>NOT(ISERROR(SEARCH("Миасс",K4)))</formula>
    </cfRule>
    <cfRule type="containsText" dxfId="11" priority="7" operator="containsText" text="Озерск">
      <formula>NOT(ISERROR(SEARCH("Озерск",K4)))</formula>
    </cfRule>
    <cfRule type="containsText" dxfId="10" priority="8" operator="containsText" text="Сатка">
      <formula>NOT(ISERROR(SEARCH("Сатка",K4)))</formula>
    </cfRule>
    <cfRule type="containsText" dxfId="9" priority="9" operator="containsText" text="Бакал">
      <formula>NOT(ISERROR(SEARCH("Бакал",K4)))</formula>
    </cfRule>
    <cfRule type="containsText" dxfId="8" priority="10" operator="containsText" text="Сим">
      <formula>NOT(ISERROR(SEARCH("Сим",K4)))</formula>
    </cfRule>
    <cfRule type="containsText" dxfId="7" priority="11" operator="containsText" text="Миньяр">
      <formula>NOT(ISERROR(SEARCH("Миньяр",K4)))</formula>
    </cfRule>
    <cfRule type="containsText" dxfId="6" priority="12" operator="containsText" text="Аша">
      <formula>NOT(ISERROR(SEARCH("Аша",K4)))</formula>
    </cfRule>
    <cfRule type="containsText" dxfId="5" priority="13" operator="containsText" text="Карабаш">
      <formula>NOT(ISERROR(SEARCH("Карабаш",K4)))</formula>
    </cfRule>
    <cfRule type="containsText" dxfId="4" priority="14" operator="containsText" text="Верхний Уфалей">
      <formula>NOT(ISERROR(SEARCH("Верхний Уфалей",K4)))</formula>
    </cfRule>
    <cfRule type="containsText" dxfId="3" priority="15" operator="containsText" text="Нязепетровск">
      <formula>NOT(ISERROR(SEARCH("Нязепетровск",K4)))</formula>
    </cfRule>
    <cfRule type="containsText" dxfId="2" priority="16" operator="containsText" text="Усть-Катав">
      <formula>NOT(ISERROR(SEARCH("Усть-Катав",K4)))</formula>
    </cfRule>
  </conditionalFormatting>
  <conditionalFormatting sqref="K259">
    <cfRule type="cellIs" dxfId="1" priority="18" operator="equal">
      <formula>"да"</formula>
    </cfRule>
    <cfRule type="cellIs" dxfId="0" priority="17" operator="equal">
      <formula>"да"</formula>
    </cfRule>
  </conditionalFormatting>
  <dataValidations count="2">
    <dataValidation type="list" allowBlank="1" showInputMessage="1" showErrorMessage="1" sqref="K86:K99 K4:K15 K17:K84 K101:K216" xr:uid="{00000000-0002-0000-0300-000000000000}">
      <formula1>#REF!</formula1>
    </dataValidation>
    <dataValidation type="list" allowBlank="1" showInputMessage="1" showErrorMessage="1" sqref="J4:J216 D4:E216 E217:E317" xr:uid="{00000000-0002-0000-0300-000002000000}">
      <formula1>#REF!</formula1>
    </dataValidation>
  </dataValidations>
  <pageMargins left="0.31496062992125984" right="0.31496062992125984" top="0.35433070866141736" bottom="0.35433070866141736" header="0.19685039370078741" footer="0.31496062992125984"/>
  <pageSetup paperSize="9" scale="29" fitToHeight="3" orientation="landscape" r:id="rId4"/>
  <legacy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9 G b E U C M k q d y m A A A A + A A A A B I A H A B D b 2 5 m a W c v U G F j a 2 F n Z S 5 4 b W w g o h g A K K A U A A A A A A A A A A A A A A A A A A A A A A A A A A A A h Y 8 x D o I w G E a v Q r r T F o g J k p 8 y u E p i N B r X p l R o h G J K a 7 m b g 0 f y C p I o 6 u b 4 v b z h f Y / b H Y q x a 4 O r N I P q d Y 4 i T F E g t e g r p e s c O X s K U 1 Q w 2 H B x 5 r U M J l k P 2 T h U O W q s v W S E e O + x T 3 B v a h J T G p F j u d 6 J R n Y c f W T 1 X w 6 V H i z X Q i I G h 1 c M i 3 F K 8 S K l C V 7 S C M i M o V T 6 q 8 R T M a Z A f i C s X G u d k c y 4 c L s H M k 8 g 7 x f s C V B L A w Q U A A I A C A D 0 Z s R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9 G b E U C i K R 7 g O A A A A E Q A A A B M A H A B G b 3 J t d W x h c y 9 T Z W N 0 a W 9 u M S 5 t I K I Y A C i g F A A A A A A A A A A A A A A A A A A A A A A A A A A A A C t O T S 7 J z M 9 T C I b Q h t Y A U E s B A i 0 A F A A C A A g A 9 G b E U C M k q d y m A A A A + A A A A B I A A A A A A A A A A A A A A A A A A A A A A E N v b m Z p Z y 9 Q Y W N r Y W d l L n h t b F B L A Q I t A B Q A A g A I A P R m x F A P y u m r p A A A A O k A A A A T A A A A A A A A A A A A A A A A A P I A A A B b Q 2 9 u d G V u d F 9 U e X B l c 1 0 u e G 1 s U E s B A i 0 A F A A C A A g A 9 G b E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D M O p U E y / z h K n Q 0 U U w g Y n X 8 A A A A A A g A A A A A A E G Y A A A A B A A A g A A A A D / V Z j W L V 8 q w E r Y W c K x V E o 7 C k h U a 5 / + 1 P D Y C x 4 c R f y n I A A A A A D o A A A A A C A A A g A A A A A 8 C v Q + C h 2 J N 8 j R z O j e N r 8 o c n d j / u z + 3 1 L O l e C N M K 8 I B Q A A A A p 4 2 r I e k w J l p C e Z I m y U j 6 D R d 1 n T n W g u 5 X m 5 F 0 p H U Q o D G P V C Q 6 s D T s Y k o p f e L l t 2 o i m U l c P 6 q d k q K K 7 s T C D 4 z E S / x / s h D f j A t W m K i N w Z o V 1 2 x A A A A A r H f J m R g i x a y d t Z E 5 T v l f 2 p F K K U Y U k u j c 7 w Q P S E w n 3 3 N T x D G y 3 6 S + E Q B F v m + 6 D U U u Y T i B V t 5 6 M y q D n w + f x Y S y r A = = < / D a t a M a s h u p > 
</file>

<file path=customXml/itemProps1.xml><?xml version="1.0" encoding="utf-8"?>
<ds:datastoreItem xmlns:ds="http://schemas.openxmlformats.org/officeDocument/2006/customXml" ds:itemID="{89EB4E78-5381-43B1-912B-208D589CDA2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регистрация выд заявок</vt:lpstr>
      <vt:lpstr>РЕЕСТР</vt:lpstr>
      <vt:lpstr>РЕЕСТР!Область_печати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Бархатов Максим Владиславович</dc:creator>
  <cp:lastModifiedBy>Король Илья</cp:lastModifiedBy>
  <cp:lastPrinted>2023-10-17T09:59:52Z</cp:lastPrinted>
  <dcterms:created xsi:type="dcterms:W3CDTF">2017-09-15T15:29:02Z</dcterms:created>
  <dcterms:modified xsi:type="dcterms:W3CDTF">2024-01-09T09:58:21Z</dcterms:modified>
</cp:coreProperties>
</file>